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15" yWindow="-30" windowWidth="7215" windowHeight="8385" tabRatio="711"/>
  </bookViews>
  <sheets>
    <sheet name="見出し" sheetId="4" r:id="rId1"/>
    <sheet name="1.2" sheetId="1" r:id="rId2"/>
    <sheet name="3.4" sheetId="21" r:id="rId3"/>
    <sheet name="5.6" sheetId="27" r:id="rId4"/>
    <sheet name="7" sheetId="22" r:id="rId5"/>
    <sheet name="8" sheetId="8" r:id="rId6"/>
    <sheet name="9(1)～(2)" sheetId="25" r:id="rId7"/>
    <sheet name="9(3)～(4)" sheetId="26" r:id="rId8"/>
    <sheet name="10" sheetId="12" r:id="rId9"/>
    <sheet name="11" sheetId="13" r:id="rId10"/>
    <sheet name="12" sheetId="24" r:id="rId11"/>
  </sheets>
  <definedNames>
    <definedName name="_xlnm.Print_Area" localSheetId="1">'1.2'!$A$1:$V$68</definedName>
    <definedName name="_xlnm.Print_Area" localSheetId="9">'11'!$A$1:$Y$29</definedName>
    <definedName name="_xlnm.Print_Area" localSheetId="10">'12'!$A$1:$AK$63</definedName>
    <definedName name="_xlnm.Print_Area" localSheetId="3">'5.6'!$A$1:$Q$153</definedName>
    <definedName name="_xlnm.Print_Area" localSheetId="4">'7'!$A$1:$X$45</definedName>
    <definedName name="_xlnm.Print_Area" localSheetId="5">'8'!$A$1:$N$82,'8'!$P$1:$Z$82</definedName>
    <definedName name="_xlnm.Print_Area" localSheetId="7">'9(3)～(4)'!$A$1:$X$51</definedName>
  </definedNames>
  <calcPr calcId="152511"/>
</workbook>
</file>

<file path=xl/calcChain.xml><?xml version="1.0" encoding="utf-8"?>
<calcChain xmlns="http://schemas.openxmlformats.org/spreadsheetml/2006/main">
  <c r="H79" i="8" l="1"/>
  <c r="D65" i="1"/>
  <c r="D64" i="1"/>
  <c r="D63" i="1"/>
  <c r="M28" i="26"/>
  <c r="M54" i="1"/>
  <c r="F39" i="12"/>
  <c r="F37" i="12"/>
  <c r="F35" i="12"/>
  <c r="F33" i="12"/>
  <c r="F31" i="12"/>
  <c r="F29" i="12"/>
  <c r="F27" i="12"/>
  <c r="F25" i="12"/>
  <c r="F23" i="12"/>
  <c r="F21" i="12"/>
  <c r="F19" i="12"/>
  <c r="F17" i="12"/>
  <c r="F15" i="12"/>
  <c r="F13" i="12"/>
  <c r="F11" i="12"/>
  <c r="F9" i="12"/>
  <c r="N10" i="25"/>
  <c r="P10" i="25"/>
  <c r="R10" i="25"/>
  <c r="T10" i="25"/>
  <c r="V10" i="25"/>
  <c r="X10" i="25"/>
  <c r="Z10" i="25"/>
  <c r="G10" i="25"/>
  <c r="O28" i="27"/>
  <c r="O27" i="27"/>
  <c r="O29" i="27" s="1"/>
  <c r="O25" i="27"/>
  <c r="O24" i="27"/>
  <c r="O23" i="27"/>
  <c r="O17" i="27"/>
  <c r="O14" i="27"/>
  <c r="O13" i="27"/>
  <c r="O10" i="27"/>
  <c r="F53" i="1"/>
  <c r="M53" i="1"/>
  <c r="F52" i="1"/>
  <c r="M52" i="1"/>
  <c r="R62" i="24"/>
  <c r="E17" i="24" s="1"/>
  <c r="D17" i="24" s="1"/>
  <c r="F51" i="1"/>
  <c r="M51" i="1"/>
  <c r="B9" i="13"/>
  <c r="B10" i="13"/>
  <c r="B6" i="13" s="1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8" i="13"/>
  <c r="W6" i="13"/>
  <c r="L57" i="8"/>
  <c r="V6" i="13"/>
  <c r="J28" i="25"/>
  <c r="I71" i="8"/>
  <c r="H71" i="8" s="1"/>
  <c r="I70" i="8"/>
  <c r="H70" i="8" s="1"/>
  <c r="I58" i="8"/>
  <c r="X57" i="8"/>
  <c r="W57" i="8"/>
  <c r="V57" i="8"/>
  <c r="U57" i="8"/>
  <c r="T57" i="8"/>
  <c r="S57" i="8"/>
  <c r="R57" i="8"/>
  <c r="Q57" i="8"/>
  <c r="P57" i="8"/>
  <c r="O57" i="8"/>
  <c r="N57" i="8"/>
  <c r="M57" i="8"/>
  <c r="K57" i="8"/>
  <c r="Y57" i="8"/>
  <c r="J75" i="8"/>
  <c r="J71" i="8"/>
  <c r="J70" i="8"/>
  <c r="J62" i="8"/>
  <c r="J41" i="8"/>
  <c r="I41" i="8"/>
  <c r="J39" i="8"/>
  <c r="J9" i="8" s="1"/>
  <c r="I39" i="8"/>
  <c r="H39" i="8"/>
  <c r="J37" i="8"/>
  <c r="H37" i="8" s="1"/>
  <c r="I37" i="8"/>
  <c r="J35" i="8"/>
  <c r="I35" i="8"/>
  <c r="H35" i="8"/>
  <c r="J34" i="8"/>
  <c r="I34" i="8"/>
  <c r="H34" i="8"/>
  <c r="J33" i="8"/>
  <c r="I33" i="8"/>
  <c r="H33" i="8" s="1"/>
  <c r="J32" i="8"/>
  <c r="I32" i="8"/>
  <c r="H32" i="8"/>
  <c r="J31" i="8"/>
  <c r="I31" i="8"/>
  <c r="H31" i="8" s="1"/>
  <c r="J30" i="8"/>
  <c r="H30" i="8"/>
  <c r="I30" i="8"/>
  <c r="J29" i="8"/>
  <c r="I29" i="8"/>
  <c r="H29" i="8"/>
  <c r="J28" i="8"/>
  <c r="I28" i="8"/>
  <c r="H28" i="8" s="1"/>
  <c r="J27" i="8"/>
  <c r="I27" i="8"/>
  <c r="H27" i="8"/>
  <c r="J26" i="8"/>
  <c r="I26" i="8"/>
  <c r="I23" i="8" s="1"/>
  <c r="H26" i="8"/>
  <c r="J25" i="8"/>
  <c r="I25" i="8"/>
  <c r="J24" i="8"/>
  <c r="J23" i="8" s="1"/>
  <c r="I24" i="8"/>
  <c r="Y23" i="8"/>
  <c r="X23" i="8"/>
  <c r="W23" i="8"/>
  <c r="V23" i="8"/>
  <c r="U23" i="8"/>
  <c r="T23" i="8"/>
  <c r="S23" i="8"/>
  <c r="R23" i="8"/>
  <c r="Q23" i="8"/>
  <c r="P23" i="8"/>
  <c r="N23" i="8"/>
  <c r="M23" i="8"/>
  <c r="L23" i="8"/>
  <c r="K23" i="8"/>
  <c r="J21" i="8"/>
  <c r="I21" i="8"/>
  <c r="H21" i="8"/>
  <c r="J20" i="8"/>
  <c r="I20" i="8"/>
  <c r="H20" i="8"/>
  <c r="J19" i="8"/>
  <c r="I19" i="8"/>
  <c r="H19" i="8" s="1"/>
  <c r="Y18" i="8"/>
  <c r="X18" i="8"/>
  <c r="X9" i="8"/>
  <c r="W18" i="8"/>
  <c r="V18" i="8"/>
  <c r="U18" i="8"/>
  <c r="T18" i="8"/>
  <c r="T9" i="8"/>
  <c r="S18" i="8"/>
  <c r="R18" i="8"/>
  <c r="Q18" i="8"/>
  <c r="P18" i="8"/>
  <c r="P9" i="8"/>
  <c r="N18" i="8"/>
  <c r="M18" i="8"/>
  <c r="L18" i="8"/>
  <c r="J18" i="8" s="1"/>
  <c r="K18" i="8"/>
  <c r="I18" i="8" s="1"/>
  <c r="J16" i="8"/>
  <c r="H16" i="8" s="1"/>
  <c r="I16" i="8"/>
  <c r="J15" i="8"/>
  <c r="I15" i="8"/>
  <c r="H15" i="8" s="1"/>
  <c r="J14" i="8"/>
  <c r="J13" i="8" s="1"/>
  <c r="I14" i="8"/>
  <c r="I13" i="8" s="1"/>
  <c r="H14" i="8"/>
  <c r="Y13" i="8"/>
  <c r="Y9" i="8"/>
  <c r="X13" i="8"/>
  <c r="W13" i="8"/>
  <c r="V13" i="8"/>
  <c r="U13" i="8"/>
  <c r="U9" i="8"/>
  <c r="T13" i="8"/>
  <c r="S13" i="8"/>
  <c r="S9" i="8"/>
  <c r="R13" i="8"/>
  <c r="Q13" i="8"/>
  <c r="P13" i="8"/>
  <c r="N13" i="8"/>
  <c r="N9" i="8"/>
  <c r="M13" i="8"/>
  <c r="L13" i="8"/>
  <c r="K13" i="8"/>
  <c r="S19" i="27"/>
  <c r="F50" i="1"/>
  <c r="M50" i="1"/>
  <c r="F49" i="1"/>
  <c r="M49" i="1"/>
  <c r="C38" i="24"/>
  <c r="C8" i="24" s="1"/>
  <c r="C6" i="24" s="1"/>
  <c r="AG10" i="26"/>
  <c r="L16" i="25"/>
  <c r="J16" i="25" s="1"/>
  <c r="L17" i="25"/>
  <c r="J17" i="25"/>
  <c r="L12" i="25"/>
  <c r="J12" i="25"/>
  <c r="G12" i="25" s="1"/>
  <c r="L21" i="25"/>
  <c r="J21" i="25" s="1"/>
  <c r="G21" i="25" s="1"/>
  <c r="L20" i="25"/>
  <c r="J20" i="25"/>
  <c r="G20" i="25"/>
  <c r="L8" i="25"/>
  <c r="J8" i="25" s="1"/>
  <c r="AA40" i="22"/>
  <c r="AB40" i="22"/>
  <c r="Z40" i="22"/>
  <c r="J28" i="22"/>
  <c r="Q52" i="24"/>
  <c r="Q53" i="24"/>
  <c r="Q54" i="24"/>
  <c r="Q55" i="24"/>
  <c r="Q56" i="24"/>
  <c r="Q57" i="24"/>
  <c r="Q58" i="24"/>
  <c r="Q59" i="24"/>
  <c r="Q60" i="24"/>
  <c r="Q61" i="24"/>
  <c r="Q51" i="24"/>
  <c r="Q62" i="24" s="1"/>
  <c r="Q29" i="24"/>
  <c r="Q30" i="24"/>
  <c r="Q31" i="24"/>
  <c r="Q32" i="24"/>
  <c r="Q33" i="24"/>
  <c r="Q34" i="24"/>
  <c r="Q35" i="24"/>
  <c r="Q46" i="24" s="1"/>
  <c r="Q36" i="24"/>
  <c r="Q37" i="24"/>
  <c r="Q38" i="24"/>
  <c r="Q39" i="24"/>
  <c r="Q40" i="24"/>
  <c r="Q41" i="24"/>
  <c r="Q42" i="24"/>
  <c r="Q43" i="24"/>
  <c r="Q44" i="24"/>
  <c r="Q28" i="24"/>
  <c r="K27" i="27"/>
  <c r="K28" i="27" s="1"/>
  <c r="K25" i="27"/>
  <c r="K23" i="27"/>
  <c r="K13" i="27"/>
  <c r="K10" i="27"/>
  <c r="K5" i="27"/>
  <c r="K24" i="27" s="1"/>
  <c r="AC48" i="24"/>
  <c r="AC47" i="24"/>
  <c r="AC46" i="24"/>
  <c r="AC45" i="24"/>
  <c r="AC38" i="24"/>
  <c r="AC37" i="24"/>
  <c r="AC36" i="24"/>
  <c r="AC35" i="24"/>
  <c r="AC34" i="24"/>
  <c r="AC33" i="24"/>
  <c r="AC32" i="24"/>
  <c r="AC31" i="24"/>
  <c r="AC30" i="24"/>
  <c r="AC29" i="24"/>
  <c r="AC28" i="24"/>
  <c r="AC40" i="24" s="1"/>
  <c r="AC27" i="24"/>
  <c r="AC26" i="24"/>
  <c r="AC19" i="24"/>
  <c r="AC18" i="24"/>
  <c r="AC17" i="24"/>
  <c r="AC16" i="24"/>
  <c r="AC15" i="24"/>
  <c r="AC14" i="24"/>
  <c r="AC13" i="24"/>
  <c r="AC12" i="24"/>
  <c r="AC11" i="24"/>
  <c r="AC10" i="24"/>
  <c r="AC9" i="24"/>
  <c r="AC8" i="24"/>
  <c r="AC7" i="24"/>
  <c r="AC6" i="24"/>
  <c r="AC21" i="24" s="1"/>
  <c r="W56" i="24"/>
  <c r="W55" i="24"/>
  <c r="W54" i="24"/>
  <c r="W53" i="24"/>
  <c r="W52" i="24"/>
  <c r="W51" i="24"/>
  <c r="W50" i="24"/>
  <c r="W49" i="24"/>
  <c r="W58" i="24" s="1"/>
  <c r="W48" i="24"/>
  <c r="W41" i="24"/>
  <c r="W40" i="24"/>
  <c r="W39" i="24"/>
  <c r="W38" i="24"/>
  <c r="W37" i="24"/>
  <c r="W43" i="24" s="1"/>
  <c r="W30" i="24"/>
  <c r="W29" i="24"/>
  <c r="W28" i="24"/>
  <c r="W27" i="24"/>
  <c r="W26" i="24"/>
  <c r="W25" i="24"/>
  <c r="W24" i="24"/>
  <c r="W23" i="24"/>
  <c r="W22" i="24"/>
  <c r="W21" i="24"/>
  <c r="W14" i="24"/>
  <c r="W13" i="24"/>
  <c r="W12" i="24"/>
  <c r="W11" i="24"/>
  <c r="W10" i="24"/>
  <c r="W9" i="24"/>
  <c r="W8" i="24"/>
  <c r="W16" i="24" s="1"/>
  <c r="W7" i="24"/>
  <c r="W6" i="24"/>
  <c r="Q21" i="24"/>
  <c r="Q20" i="24"/>
  <c r="Q19" i="24"/>
  <c r="Q18" i="24"/>
  <c r="Q17" i="24"/>
  <c r="Q16" i="24"/>
  <c r="Q15" i="24"/>
  <c r="Q14" i="24"/>
  <c r="Q13" i="24"/>
  <c r="Q12" i="24"/>
  <c r="Q11" i="24"/>
  <c r="Q10" i="24"/>
  <c r="Q9" i="24"/>
  <c r="Q8" i="24"/>
  <c r="Q7" i="24"/>
  <c r="Q6" i="24"/>
  <c r="J60" i="24"/>
  <c r="J59" i="24"/>
  <c r="J58" i="24"/>
  <c r="J57" i="24"/>
  <c r="J56" i="24"/>
  <c r="J55" i="24"/>
  <c r="J62" i="24" s="1"/>
  <c r="J47" i="24"/>
  <c r="J46" i="24"/>
  <c r="J45" i="24"/>
  <c r="J44" i="24"/>
  <c r="J43" i="24"/>
  <c r="J42" i="24"/>
  <c r="J41" i="24"/>
  <c r="J40" i="24"/>
  <c r="J50" i="24" s="1"/>
  <c r="J39" i="24"/>
  <c r="J38" i="24"/>
  <c r="J37" i="24"/>
  <c r="J36" i="24"/>
  <c r="J29" i="24"/>
  <c r="J28" i="24"/>
  <c r="J27" i="24"/>
  <c r="J26" i="24"/>
  <c r="J31" i="24" s="1"/>
  <c r="J25" i="24"/>
  <c r="J24" i="24"/>
  <c r="J23" i="24"/>
  <c r="J16" i="24"/>
  <c r="J15" i="24"/>
  <c r="J14" i="24"/>
  <c r="J13" i="24"/>
  <c r="J12" i="24"/>
  <c r="J18" i="24" s="1"/>
  <c r="J11" i="24"/>
  <c r="J10" i="24"/>
  <c r="J9" i="24"/>
  <c r="J8" i="24"/>
  <c r="J7" i="24"/>
  <c r="J6" i="24"/>
  <c r="D61" i="24"/>
  <c r="D60" i="24"/>
  <c r="D62" i="24" s="1"/>
  <c r="D59" i="24"/>
  <c r="D52" i="24"/>
  <c r="D51" i="24"/>
  <c r="D50" i="24"/>
  <c r="D49" i="24"/>
  <c r="D48" i="24"/>
  <c r="D47" i="24"/>
  <c r="D46" i="24"/>
  <c r="D54" i="24" s="1"/>
  <c r="D45" i="24"/>
  <c r="D44" i="24"/>
  <c r="D43" i="24"/>
  <c r="D36" i="24"/>
  <c r="D35" i="24"/>
  <c r="D34" i="24"/>
  <c r="D33" i="24"/>
  <c r="D32" i="24"/>
  <c r="D38" i="24" s="1"/>
  <c r="D31" i="24"/>
  <c r="D30" i="24"/>
  <c r="F48" i="1"/>
  <c r="M48" i="1" s="1"/>
  <c r="F47" i="1"/>
  <c r="M47" i="1"/>
  <c r="S62" i="24"/>
  <c r="F17" i="24"/>
  <c r="P62" i="24"/>
  <c r="C17" i="24"/>
  <c r="R46" i="24"/>
  <c r="E16" i="24" s="1"/>
  <c r="D16" i="24" s="1"/>
  <c r="S46" i="24"/>
  <c r="F16" i="24"/>
  <c r="P46" i="24"/>
  <c r="C16" i="24"/>
  <c r="E62" i="24"/>
  <c r="E10" i="24"/>
  <c r="F62" i="24"/>
  <c r="F10" i="24" s="1"/>
  <c r="D10" i="24" s="1"/>
  <c r="C62" i="24"/>
  <c r="C10" i="24"/>
  <c r="F13" i="1"/>
  <c r="M13" i="1"/>
  <c r="F14" i="1"/>
  <c r="M14" i="1"/>
  <c r="F15" i="1"/>
  <c r="M15" i="1" s="1"/>
  <c r="F16" i="1"/>
  <c r="M16" i="1"/>
  <c r="F17" i="1"/>
  <c r="M17" i="1"/>
  <c r="F18" i="1"/>
  <c r="M18" i="1"/>
  <c r="F19" i="1"/>
  <c r="M19" i="1" s="1"/>
  <c r="F20" i="1"/>
  <c r="M20" i="1"/>
  <c r="F21" i="1"/>
  <c r="M21" i="1"/>
  <c r="F22" i="1"/>
  <c r="M22" i="1"/>
  <c r="F23" i="1"/>
  <c r="M23" i="1" s="1"/>
  <c r="F24" i="1"/>
  <c r="M24" i="1"/>
  <c r="F25" i="1"/>
  <c r="M25" i="1"/>
  <c r="F26" i="1"/>
  <c r="M26" i="1"/>
  <c r="F27" i="1"/>
  <c r="M27" i="1" s="1"/>
  <c r="F28" i="1"/>
  <c r="M28" i="1"/>
  <c r="F29" i="1"/>
  <c r="M29" i="1"/>
  <c r="F30" i="1"/>
  <c r="M30" i="1"/>
  <c r="F31" i="1"/>
  <c r="M31" i="1" s="1"/>
  <c r="F32" i="1"/>
  <c r="M32" i="1"/>
  <c r="F33" i="1"/>
  <c r="M33" i="1"/>
  <c r="F34" i="1"/>
  <c r="M34" i="1"/>
  <c r="F35" i="1"/>
  <c r="M35" i="1" s="1"/>
  <c r="F36" i="1"/>
  <c r="M36" i="1"/>
  <c r="F37" i="1"/>
  <c r="M37" i="1"/>
  <c r="F38" i="1"/>
  <c r="M38" i="1"/>
  <c r="F39" i="1"/>
  <c r="M39" i="1" s="1"/>
  <c r="F40" i="1"/>
  <c r="M40" i="1"/>
  <c r="M41" i="1"/>
  <c r="M42" i="1"/>
  <c r="M43" i="1"/>
  <c r="M44" i="1"/>
  <c r="M45" i="1"/>
  <c r="M46" i="1"/>
  <c r="F12" i="1"/>
  <c r="M12" i="1"/>
  <c r="S6" i="13"/>
  <c r="S26" i="13" s="1"/>
  <c r="R6" i="13"/>
  <c r="R26" i="13" s="1"/>
  <c r="Q6" i="13"/>
  <c r="P6" i="13"/>
  <c r="K6" i="13"/>
  <c r="J6" i="13"/>
  <c r="E5" i="12"/>
  <c r="D6" i="13"/>
  <c r="C6" i="13"/>
  <c r="E6" i="13"/>
  <c r="E26" i="13" s="1"/>
  <c r="F6" i="13"/>
  <c r="G6" i="13"/>
  <c r="H6" i="13"/>
  <c r="I6" i="13"/>
  <c r="L6" i="13"/>
  <c r="N6" i="13"/>
  <c r="O6" i="13"/>
  <c r="O26" i="13" s="1"/>
  <c r="T6" i="13"/>
  <c r="T26" i="13" s="1"/>
  <c r="U6" i="13"/>
  <c r="K5" i="12"/>
  <c r="M5" i="12"/>
  <c r="N5" i="12"/>
  <c r="O5" i="12"/>
  <c r="Q5" i="12"/>
  <c r="M44" i="12" s="1"/>
  <c r="R5" i="12"/>
  <c r="S5" i="12"/>
  <c r="T5" i="12"/>
  <c r="U5" i="12"/>
  <c r="V5" i="12"/>
  <c r="W5" i="12"/>
  <c r="Y5" i="12"/>
  <c r="Z5" i="12"/>
  <c r="Y44" i="12" s="1"/>
  <c r="AA5" i="12"/>
  <c r="AB5" i="12"/>
  <c r="AC5" i="12"/>
  <c r="G5" i="12"/>
  <c r="F5" i="12" s="1"/>
  <c r="F6" i="12" s="1"/>
  <c r="H5" i="12"/>
  <c r="J5" i="12"/>
  <c r="I5" i="12"/>
  <c r="I44" i="12" s="1"/>
  <c r="M5" i="27"/>
  <c r="M17" i="27" s="1"/>
  <c r="J59" i="8"/>
  <c r="I59" i="8"/>
  <c r="I64" i="8"/>
  <c r="H64" i="8"/>
  <c r="I65" i="8"/>
  <c r="H65" i="8" s="1"/>
  <c r="I66" i="8"/>
  <c r="H66" i="8" s="1"/>
  <c r="I67" i="8"/>
  <c r="H67" i="8" s="1"/>
  <c r="J64" i="8"/>
  <c r="J65" i="8"/>
  <c r="J66" i="8"/>
  <c r="J67" i="8"/>
  <c r="I68" i="8"/>
  <c r="J68" i="8"/>
  <c r="H68" i="8" s="1"/>
  <c r="M52" i="8"/>
  <c r="M45" i="8" s="1"/>
  <c r="M43" i="8" s="1"/>
  <c r="M42" i="8" s="1"/>
  <c r="F5" i="1"/>
  <c r="F6" i="1"/>
  <c r="M6" i="1" s="1"/>
  <c r="M7" i="1"/>
  <c r="F8" i="1"/>
  <c r="M8" i="1"/>
  <c r="F9" i="1"/>
  <c r="M9" i="1"/>
  <c r="F10" i="1"/>
  <c r="M10" i="1"/>
  <c r="F11" i="1"/>
  <c r="M11" i="1" s="1"/>
  <c r="M27" i="27"/>
  <c r="M25" i="27"/>
  <c r="M23" i="27"/>
  <c r="M13" i="27"/>
  <c r="M10" i="27"/>
  <c r="D7" i="22"/>
  <c r="D8" i="22"/>
  <c r="D9" i="22"/>
  <c r="D10" i="22"/>
  <c r="D11" i="22"/>
  <c r="D6" i="22" s="1"/>
  <c r="E6" i="22"/>
  <c r="F6" i="22"/>
  <c r="F4" i="22" s="1"/>
  <c r="D14" i="22"/>
  <c r="D15" i="22"/>
  <c r="D16" i="22"/>
  <c r="D13" i="22" s="1"/>
  <c r="D17" i="22"/>
  <c r="D18" i="22"/>
  <c r="E13" i="22"/>
  <c r="E4" i="22" s="1"/>
  <c r="F13" i="22"/>
  <c r="D21" i="22"/>
  <c r="D22" i="22"/>
  <c r="D23" i="22"/>
  <c r="D24" i="22"/>
  <c r="D20" i="22" s="1"/>
  <c r="D25" i="22"/>
  <c r="E20" i="22"/>
  <c r="W32" i="22"/>
  <c r="W37" i="22" s="1"/>
  <c r="F20" i="22"/>
  <c r="D28" i="22"/>
  <c r="D29" i="22"/>
  <c r="D30" i="22"/>
  <c r="D31" i="22"/>
  <c r="D27" i="22" s="1"/>
  <c r="D32" i="22"/>
  <c r="E27" i="22"/>
  <c r="F27" i="22"/>
  <c r="D35" i="22"/>
  <c r="D34" i="22" s="1"/>
  <c r="D36" i="22"/>
  <c r="D37" i="22"/>
  <c r="D38" i="22"/>
  <c r="D39" i="22"/>
  <c r="E34" i="22"/>
  <c r="F34" i="22"/>
  <c r="D42" i="22"/>
  <c r="J4" i="22"/>
  <c r="D41" i="22" s="1"/>
  <c r="J5" i="22"/>
  <c r="J6" i="22"/>
  <c r="J7" i="22"/>
  <c r="E41" i="22"/>
  <c r="F41" i="22"/>
  <c r="J10" i="22"/>
  <c r="J9" i="22" s="1"/>
  <c r="J11" i="22"/>
  <c r="J12" i="22"/>
  <c r="J13" i="22"/>
  <c r="J14" i="22"/>
  <c r="K9" i="22"/>
  <c r="W33" i="22" s="1"/>
  <c r="L9" i="22"/>
  <c r="X33" i="22" s="1"/>
  <c r="J17" i="22"/>
  <c r="J16" i="22" s="1"/>
  <c r="J18" i="22"/>
  <c r="J19" i="22"/>
  <c r="J20" i="22"/>
  <c r="J21" i="22"/>
  <c r="K16" i="22"/>
  <c r="L16" i="22"/>
  <c r="J24" i="22"/>
  <c r="J23" i="22" s="1"/>
  <c r="J25" i="22"/>
  <c r="J26" i="22"/>
  <c r="J27" i="22"/>
  <c r="K23" i="22"/>
  <c r="L23" i="22"/>
  <c r="J31" i="22"/>
  <c r="J30" i="22" s="1"/>
  <c r="J32" i="22"/>
  <c r="J33" i="22"/>
  <c r="J34" i="22"/>
  <c r="J35" i="22"/>
  <c r="K30" i="22"/>
  <c r="L30" i="22"/>
  <c r="J38" i="22"/>
  <c r="J39" i="22"/>
  <c r="J40" i="22"/>
  <c r="J41" i="22"/>
  <c r="J37" i="22" s="1"/>
  <c r="J42" i="22"/>
  <c r="K37" i="22"/>
  <c r="L37" i="22"/>
  <c r="P5" i="22"/>
  <c r="P6" i="22"/>
  <c r="P4" i="22" s="1"/>
  <c r="P7" i="22"/>
  <c r="P8" i="22"/>
  <c r="P9" i="22"/>
  <c r="Q4" i="22"/>
  <c r="R4" i="22"/>
  <c r="P12" i="22"/>
  <c r="P13" i="22"/>
  <c r="P14" i="22"/>
  <c r="P15" i="22"/>
  <c r="P11" i="22"/>
  <c r="P16" i="22"/>
  <c r="Q11" i="22"/>
  <c r="R11" i="22"/>
  <c r="P19" i="22"/>
  <c r="P20" i="22"/>
  <c r="P18" i="22" s="1"/>
  <c r="P21" i="22"/>
  <c r="P22" i="22"/>
  <c r="P23" i="22"/>
  <c r="Q18" i="22"/>
  <c r="W34" i="22" s="1"/>
  <c r="W39" i="22" s="1"/>
  <c r="R18" i="22"/>
  <c r="P26" i="22"/>
  <c r="P27" i="22"/>
  <c r="P28" i="22"/>
  <c r="P25" i="22" s="1"/>
  <c r="P29" i="22"/>
  <c r="P30" i="22"/>
  <c r="Q25" i="22"/>
  <c r="R25" i="22"/>
  <c r="P33" i="22"/>
  <c r="P32" i="22" s="1"/>
  <c r="P34" i="22"/>
  <c r="P35" i="22"/>
  <c r="P36" i="22"/>
  <c r="P37" i="22"/>
  <c r="Q32" i="22"/>
  <c r="R32" i="22"/>
  <c r="P40" i="22"/>
  <c r="P39" i="22" s="1"/>
  <c r="P41" i="22"/>
  <c r="P42" i="22"/>
  <c r="V4" i="22"/>
  <c r="V5" i="22"/>
  <c r="Q39" i="22"/>
  <c r="R39" i="22"/>
  <c r="X34" i="22" s="1"/>
  <c r="X39" i="22" s="1"/>
  <c r="V8" i="22"/>
  <c r="V9" i="22"/>
  <c r="V10" i="22"/>
  <c r="V11" i="22"/>
  <c r="V12" i="22"/>
  <c r="W7" i="22"/>
  <c r="X7" i="22"/>
  <c r="V15" i="22"/>
  <c r="V14" i="22" s="1"/>
  <c r="V16" i="22"/>
  <c r="V17" i="22"/>
  <c r="V18" i="22"/>
  <c r="V19" i="22"/>
  <c r="W14" i="22"/>
  <c r="X14" i="22"/>
  <c r="V22" i="22"/>
  <c r="V21" i="22" s="1"/>
  <c r="V23" i="22"/>
  <c r="V24" i="22"/>
  <c r="V25" i="22"/>
  <c r="V26" i="22"/>
  <c r="W21" i="22"/>
  <c r="X21" i="22"/>
  <c r="V28" i="22"/>
  <c r="V29" i="22"/>
  <c r="I48" i="8"/>
  <c r="I49" i="8"/>
  <c r="H49" i="8" s="1"/>
  <c r="I50" i="8"/>
  <c r="H50" i="8"/>
  <c r="J48" i="8"/>
  <c r="J47" i="8" s="1"/>
  <c r="H48" i="8"/>
  <c r="J49" i="8"/>
  <c r="J50" i="8"/>
  <c r="K47" i="8"/>
  <c r="K45" i="8" s="1"/>
  <c r="K43" i="8" s="1"/>
  <c r="K42" i="8" s="1"/>
  <c r="I42" i="8" s="1"/>
  <c r="M47" i="8"/>
  <c r="P47" i="8"/>
  <c r="R47" i="8"/>
  <c r="T47" i="8"/>
  <c r="V47" i="8"/>
  <c r="V45" i="8"/>
  <c r="V43" i="8"/>
  <c r="V42" i="8" s="1"/>
  <c r="X47" i="8"/>
  <c r="X45" i="8" s="1"/>
  <c r="X43" i="8" s="1"/>
  <c r="X42" i="8" s="1"/>
  <c r="L47" i="8"/>
  <c r="L45" i="8" s="1"/>
  <c r="L43" i="8" s="1"/>
  <c r="L42" i="8" s="1"/>
  <c r="N47" i="8"/>
  <c r="Q47" i="8"/>
  <c r="S47" i="8"/>
  <c r="S45" i="8" s="1"/>
  <c r="S43" i="8" s="1"/>
  <c r="S42" i="8" s="1"/>
  <c r="U47" i="8"/>
  <c r="U45" i="8" s="1"/>
  <c r="U43" i="8" s="1"/>
  <c r="U42" i="8" s="1"/>
  <c r="W47" i="8"/>
  <c r="Y47" i="8"/>
  <c r="I53" i="8"/>
  <c r="H53" i="8" s="1"/>
  <c r="I54" i="8"/>
  <c r="I55" i="8"/>
  <c r="J53" i="8"/>
  <c r="J54" i="8"/>
  <c r="H54" i="8" s="1"/>
  <c r="J55" i="8"/>
  <c r="H55" i="8" s="1"/>
  <c r="K52" i="8"/>
  <c r="I52" i="8" s="1"/>
  <c r="P52" i="8"/>
  <c r="P45" i="8" s="1"/>
  <c r="P43" i="8" s="1"/>
  <c r="P42" i="8" s="1"/>
  <c r="R52" i="8"/>
  <c r="R45" i="8"/>
  <c r="R43" i="8"/>
  <c r="R42" i="8" s="1"/>
  <c r="T52" i="8"/>
  <c r="T45" i="8"/>
  <c r="T43" i="8" s="1"/>
  <c r="T42" i="8" s="1"/>
  <c r="V52" i="8"/>
  <c r="X52" i="8"/>
  <c r="L52" i="8"/>
  <c r="N52" i="8"/>
  <c r="N45" i="8" s="1"/>
  <c r="N43" i="8" s="1"/>
  <c r="N42" i="8" s="1"/>
  <c r="Q52" i="8"/>
  <c r="Q45" i="8" s="1"/>
  <c r="Q43" i="8" s="1"/>
  <c r="Q42" i="8" s="1"/>
  <c r="S52" i="8"/>
  <c r="U52" i="8"/>
  <c r="W52" i="8"/>
  <c r="W45" i="8" s="1"/>
  <c r="W43" i="8" s="1"/>
  <c r="W42" i="8" s="1"/>
  <c r="Y52" i="8"/>
  <c r="Y45" i="8" s="1"/>
  <c r="Y43" i="8" s="1"/>
  <c r="Y42" i="8" s="1"/>
  <c r="J58" i="8"/>
  <c r="H58" i="8" s="1"/>
  <c r="I60" i="8"/>
  <c r="J60" i="8"/>
  <c r="I61" i="8"/>
  <c r="J61" i="8"/>
  <c r="H61" i="8"/>
  <c r="I62" i="8"/>
  <c r="I57" i="8" s="1"/>
  <c r="I63" i="8"/>
  <c r="H63" i="8" s="1"/>
  <c r="J63" i="8"/>
  <c r="J57" i="8" s="1"/>
  <c r="I69" i="8"/>
  <c r="J69" i="8"/>
  <c r="I73" i="8"/>
  <c r="J73" i="8"/>
  <c r="H73" i="8" s="1"/>
  <c r="I75" i="8"/>
  <c r="H75" i="8"/>
  <c r="J77" i="8"/>
  <c r="I77" i="8"/>
  <c r="L9" i="25"/>
  <c r="J9" i="25" s="1"/>
  <c r="J10" i="25" s="1"/>
  <c r="L13" i="25"/>
  <c r="J13" i="25"/>
  <c r="G13" i="25"/>
  <c r="L14" i="25"/>
  <c r="J14" i="25"/>
  <c r="G14" i="25" s="1"/>
  <c r="L18" i="25"/>
  <c r="J18" i="25"/>
  <c r="M28" i="25"/>
  <c r="P28" i="25"/>
  <c r="S28" i="25"/>
  <c r="V28" i="25"/>
  <c r="Y28" i="25"/>
  <c r="M8" i="26"/>
  <c r="P8" i="26"/>
  <c r="M32" i="26"/>
  <c r="M38" i="26"/>
  <c r="P28" i="26"/>
  <c r="P26" i="26" s="1"/>
  <c r="P32" i="26"/>
  <c r="P38" i="26"/>
  <c r="S28" i="26"/>
  <c r="S32" i="26"/>
  <c r="S38" i="26"/>
  <c r="V16" i="24"/>
  <c r="C18" i="24"/>
  <c r="X16" i="24"/>
  <c r="E18" i="24"/>
  <c r="D18" i="24" s="1"/>
  <c r="Y16" i="24"/>
  <c r="F18" i="24"/>
  <c r="I18" i="24"/>
  <c r="C11" i="24" s="1"/>
  <c r="K18" i="24"/>
  <c r="E11" i="24"/>
  <c r="L18" i="24"/>
  <c r="F11" i="24"/>
  <c r="D11" i="24" s="1"/>
  <c r="AB21" i="24"/>
  <c r="C22" i="24"/>
  <c r="AD21" i="24"/>
  <c r="E22" i="24" s="1"/>
  <c r="D22" i="24" s="1"/>
  <c r="AE21" i="24"/>
  <c r="F22" i="24"/>
  <c r="P23" i="24"/>
  <c r="C15" i="24"/>
  <c r="R23" i="24"/>
  <c r="E15" i="24"/>
  <c r="S23" i="24"/>
  <c r="F15" i="24" s="1"/>
  <c r="D15" i="24" s="1"/>
  <c r="I31" i="24"/>
  <c r="C12" i="24"/>
  <c r="K31" i="24"/>
  <c r="E12" i="24"/>
  <c r="D12" i="24" s="1"/>
  <c r="L31" i="24"/>
  <c r="F12" i="24"/>
  <c r="V32" i="24"/>
  <c r="C19" i="24" s="1"/>
  <c r="X32" i="24"/>
  <c r="E19" i="24"/>
  <c r="Y32" i="24"/>
  <c r="F19" i="24" s="1"/>
  <c r="D19" i="24" s="1"/>
  <c r="E38" i="24"/>
  <c r="E8" i="24" s="1"/>
  <c r="F38" i="24"/>
  <c r="F8" i="24"/>
  <c r="AB40" i="24"/>
  <c r="C23" i="24"/>
  <c r="AD40" i="24"/>
  <c r="E23" i="24" s="1"/>
  <c r="D23" i="24" s="1"/>
  <c r="AE40" i="24"/>
  <c r="F23" i="24" s="1"/>
  <c r="V43" i="24"/>
  <c r="C20" i="24"/>
  <c r="X43" i="24"/>
  <c r="E20" i="24"/>
  <c r="Y43" i="24"/>
  <c r="F20" i="24" s="1"/>
  <c r="D20" i="24" s="1"/>
  <c r="I50" i="24"/>
  <c r="C13" i="24" s="1"/>
  <c r="K50" i="24"/>
  <c r="E13" i="24"/>
  <c r="D13" i="24" s="1"/>
  <c r="L50" i="24"/>
  <c r="F13" i="24"/>
  <c r="AB50" i="24"/>
  <c r="C24" i="24" s="1"/>
  <c r="AD50" i="24"/>
  <c r="E24" i="24" s="1"/>
  <c r="D24" i="24" s="1"/>
  <c r="AE50" i="24"/>
  <c r="F24" i="24"/>
  <c r="C54" i="24"/>
  <c r="C9" i="24"/>
  <c r="E54" i="24"/>
  <c r="E9" i="24" s="1"/>
  <c r="F54" i="24"/>
  <c r="F9" i="24" s="1"/>
  <c r="V58" i="24"/>
  <c r="C21" i="24"/>
  <c r="X58" i="24"/>
  <c r="E21" i="24"/>
  <c r="Y58" i="24"/>
  <c r="F21" i="24" s="1"/>
  <c r="I62" i="24"/>
  <c r="C14" i="24" s="1"/>
  <c r="K62" i="24"/>
  <c r="E14" i="24"/>
  <c r="L62" i="24"/>
  <c r="F14" i="24"/>
  <c r="D14" i="24"/>
  <c r="S6" i="26"/>
  <c r="AD5" i="12"/>
  <c r="AG12" i="26"/>
  <c r="M9" i="8"/>
  <c r="R9" i="8"/>
  <c r="V9" i="8"/>
  <c r="Q9" i="8"/>
  <c r="AG11" i="26"/>
  <c r="L9" i="8"/>
  <c r="W9" i="8"/>
  <c r="AG9" i="26"/>
  <c r="K29" i="27"/>
  <c r="H25" i="8"/>
  <c r="H41" i="8"/>
  <c r="AG13" i="26"/>
  <c r="V7" i="22"/>
  <c r="X32" i="22"/>
  <c r="K9" i="8"/>
  <c r="I9" i="8"/>
  <c r="M28" i="27"/>
  <c r="S8" i="26"/>
  <c r="AG8" i="26"/>
  <c r="AC50" i="24"/>
  <c r="W32" i="24"/>
  <c r="Q23" i="24"/>
  <c r="H69" i="8"/>
  <c r="H62" i="8"/>
  <c r="H60" i="8"/>
  <c r="H59" i="8"/>
  <c r="M26" i="26"/>
  <c r="S26" i="26"/>
  <c r="H24" i="8"/>
  <c r="H77" i="8"/>
  <c r="D9" i="24" l="1"/>
  <c r="Q26" i="13"/>
  <c r="G26" i="13"/>
  <c r="W26" i="13"/>
  <c r="K26" i="13"/>
  <c r="U26" i="13"/>
  <c r="P26" i="13"/>
  <c r="H26" i="13"/>
  <c r="L26" i="13"/>
  <c r="J26" i="13"/>
  <c r="I26" i="13"/>
  <c r="D26" i="13"/>
  <c r="F26" i="13"/>
  <c r="C26" i="13"/>
  <c r="N26" i="13"/>
  <c r="H18" i="8"/>
  <c r="F6" i="24"/>
  <c r="X38" i="22"/>
  <c r="V33" i="22"/>
  <c r="V38" i="22" s="1"/>
  <c r="X37" i="22"/>
  <c r="D21" i="24"/>
  <c r="J42" i="8"/>
  <c r="H42" i="8" s="1"/>
  <c r="W38" i="22"/>
  <c r="H9" i="8"/>
  <c r="H57" i="8"/>
  <c r="V34" i="22"/>
  <c r="V39" i="22" s="1"/>
  <c r="H23" i="8"/>
  <c r="V26" i="13"/>
  <c r="D8" i="24"/>
  <c r="D6" i="24" s="1"/>
  <c r="E6" i="24"/>
  <c r="V32" i="22"/>
  <c r="D4" i="22"/>
  <c r="H13" i="8"/>
  <c r="K17" i="27"/>
  <c r="M14" i="27"/>
  <c r="L10" i="25"/>
  <c r="M29" i="27"/>
  <c r="J52" i="8"/>
  <c r="H52" i="8" s="1"/>
  <c r="K20" i="27"/>
  <c r="I47" i="8"/>
  <c r="I45" i="8" s="1"/>
  <c r="I43" i="8" s="1"/>
  <c r="K14" i="27"/>
  <c r="M24" i="27"/>
  <c r="V37" i="22" l="1"/>
  <c r="J45" i="8"/>
  <c r="J43" i="8" s="1"/>
  <c r="H47" i="8"/>
  <c r="H45" i="8" s="1"/>
  <c r="H43" i="8" s="1"/>
</calcChain>
</file>

<file path=xl/sharedStrings.xml><?xml version="1.0" encoding="utf-8"?>
<sst xmlns="http://schemas.openxmlformats.org/spreadsheetml/2006/main" count="1542" uniqueCount="1020">
  <si>
    <t>人口密度</t>
  </si>
  <si>
    <t>世帯数</t>
  </si>
  <si>
    <t>総　数</t>
  </si>
  <si>
    <t>男</t>
  </si>
  <si>
    <t>女</t>
  </si>
  <si>
    <t>摘　　　　　　　要</t>
  </si>
  <si>
    <t>昭和</t>
  </si>
  <si>
    <t>・・・</t>
  </si>
  <si>
    <t>昭和５１年１０月１日推計人口</t>
  </si>
  <si>
    <t>昭和５２年１０月１日推計人口</t>
  </si>
  <si>
    <t>昭和５３年１０月１日推計人口</t>
  </si>
  <si>
    <t>昭和５４年１０月１日推計人口</t>
  </si>
  <si>
    <t>昭和５６年１０月１日推計人口</t>
  </si>
  <si>
    <t>昭和５７年１０月１日推計人口</t>
  </si>
  <si>
    <t>昭和５８年１０月１日推計人口</t>
  </si>
  <si>
    <t>昭和５９年１０月１日推計人口</t>
  </si>
  <si>
    <t>昭和６１年１０月１日推計人口</t>
  </si>
  <si>
    <t>昭和６２年１０月１日推計人口</t>
  </si>
  <si>
    <t>昭和６３年１０月１日推計人口</t>
  </si>
  <si>
    <t>平成</t>
  </si>
  <si>
    <t>元</t>
  </si>
  <si>
    <t>平成元年１０月１日推計人口</t>
  </si>
  <si>
    <t>平成３年１０月１日推計人口</t>
  </si>
  <si>
    <t>平成４年１０月１日推計人口</t>
  </si>
  <si>
    <t>平成５年１０月１日推計人口</t>
  </si>
  <si>
    <t>平成６年１０月１日推計人口</t>
  </si>
  <si>
    <t>平成８年１０月１日推計人口</t>
  </si>
  <si>
    <t>平成９年１０月１日推計人口</t>
  </si>
  <si>
    <t>平成１０年１０月１日推計人口</t>
  </si>
  <si>
    <t>平成１１年１０月１日推計人口</t>
  </si>
  <si>
    <t>中　国</t>
  </si>
  <si>
    <t>韓国・朝鮮</t>
  </si>
  <si>
    <t>その他</t>
  </si>
  <si>
    <t>月</t>
  </si>
  <si>
    <t>増　減</t>
  </si>
  <si>
    <t>出　生</t>
  </si>
  <si>
    <t>死　亡</t>
  </si>
  <si>
    <t>転　入</t>
  </si>
  <si>
    <t>転　出</t>
  </si>
  <si>
    <t>９</t>
  </si>
  <si>
    <t>１０</t>
  </si>
  <si>
    <t>１１</t>
  </si>
  <si>
    <t>１２</t>
  </si>
  <si>
    <t>１</t>
  </si>
  <si>
    <t>２</t>
  </si>
  <si>
    <t>３</t>
  </si>
  <si>
    <t>４</t>
  </si>
  <si>
    <t>５</t>
  </si>
  <si>
    <t>６</t>
  </si>
  <si>
    <t>７</t>
  </si>
  <si>
    <t>８</t>
  </si>
  <si>
    <t>婚　姻</t>
  </si>
  <si>
    <t>離　婚</t>
  </si>
  <si>
    <t>死　産</t>
  </si>
  <si>
    <t>総人口</t>
  </si>
  <si>
    <t>面　積</t>
  </si>
  <si>
    <t>密　度</t>
  </si>
  <si>
    <t>総数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</si>
  <si>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</si>
  <si>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</si>
  <si>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</si>
  <si>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</si>
  <si>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</si>
  <si>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</si>
  <si>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</si>
  <si>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杵築市</t>
  </si>
  <si>
    <t>宇佐市</t>
  </si>
  <si>
    <t>大田村</t>
  </si>
  <si>
    <t>真玉町</t>
  </si>
  <si>
    <t>香々地町</t>
  </si>
  <si>
    <t>姫島村</t>
  </si>
  <si>
    <t>国東町</t>
  </si>
  <si>
    <t>武蔵町</t>
  </si>
  <si>
    <t>安岐町</t>
  </si>
  <si>
    <t>日出町</t>
  </si>
  <si>
    <t>山香町</t>
  </si>
  <si>
    <t>野津原町</t>
  </si>
  <si>
    <t>挾間町</t>
  </si>
  <si>
    <t>庄内町</t>
  </si>
  <si>
    <t>湯布院町</t>
  </si>
  <si>
    <t>佐賀関町</t>
  </si>
  <si>
    <t>上浦町</t>
  </si>
  <si>
    <t>弥生町</t>
  </si>
  <si>
    <t>本匠村</t>
  </si>
  <si>
    <t>宇目町</t>
  </si>
  <si>
    <t>直川村</t>
  </si>
  <si>
    <t>鶴見町</t>
  </si>
  <si>
    <t>米水津村</t>
  </si>
  <si>
    <t>蒲江町</t>
  </si>
  <si>
    <t>野津町</t>
  </si>
  <si>
    <t>三重町</t>
  </si>
  <si>
    <t>清川村</t>
  </si>
  <si>
    <t>緒方町</t>
  </si>
  <si>
    <t>朝地町</t>
  </si>
  <si>
    <t>大野町</t>
  </si>
  <si>
    <t>千歳村</t>
  </si>
  <si>
    <t>犬飼町</t>
  </si>
  <si>
    <t>荻町</t>
  </si>
  <si>
    <t>久住町</t>
  </si>
  <si>
    <t>直入町</t>
  </si>
  <si>
    <t>九重町</t>
  </si>
  <si>
    <t>玖珠町</t>
  </si>
  <si>
    <t>前津江村</t>
  </si>
  <si>
    <t>中津江村</t>
  </si>
  <si>
    <t>上津江村</t>
  </si>
  <si>
    <t>大山町</t>
  </si>
  <si>
    <t>天瀬町</t>
  </si>
  <si>
    <t>三光村</t>
  </si>
  <si>
    <t>本耶馬渓町</t>
  </si>
  <si>
    <t>耶馬渓町</t>
  </si>
  <si>
    <t>山国町</t>
  </si>
  <si>
    <t>院内町</t>
  </si>
  <si>
    <t>安心院町</t>
  </si>
  <si>
    <t>（1ｋ㎡）</t>
    <phoneticPr fontId="2"/>
  </si>
  <si>
    <t>第３回　国勢調査</t>
    <phoneticPr fontId="2"/>
  </si>
  <si>
    <t>第４回　国勢調査</t>
    <phoneticPr fontId="2"/>
  </si>
  <si>
    <t>第５回　国勢調査</t>
    <phoneticPr fontId="2"/>
  </si>
  <si>
    <t>第６回　国勢調査</t>
    <phoneticPr fontId="2"/>
  </si>
  <si>
    <t>第７回　国勢調査</t>
    <phoneticPr fontId="2"/>
  </si>
  <si>
    <t>第８回　国勢調査</t>
    <phoneticPr fontId="2"/>
  </si>
  <si>
    <t>第９回　国勢調査</t>
    <phoneticPr fontId="2"/>
  </si>
  <si>
    <t>第１０回　国勢調査</t>
    <phoneticPr fontId="2"/>
  </si>
  <si>
    <t>第１１回　国勢調査</t>
    <phoneticPr fontId="2"/>
  </si>
  <si>
    <t>第１２回　国勢調査</t>
    <phoneticPr fontId="2"/>
  </si>
  <si>
    <t>第１３回　国勢調査</t>
    <phoneticPr fontId="2"/>
  </si>
  <si>
    <t>第１４回　国勢調査</t>
    <phoneticPr fontId="2"/>
  </si>
  <si>
    <t>第１５回　国勢調査</t>
    <phoneticPr fontId="2"/>
  </si>
  <si>
    <t>第１６回　国勢調査</t>
    <phoneticPr fontId="2"/>
  </si>
  <si>
    <t>２６</t>
  </si>
  <si>
    <t>２７</t>
  </si>
  <si>
    <t>０～４歳</t>
  </si>
  <si>
    <t>２８</t>
  </si>
  <si>
    <t>０</t>
  </si>
  <si>
    <t>２９</t>
  </si>
  <si>
    <t>３０～３４歳</t>
  </si>
  <si>
    <t>３０</t>
  </si>
  <si>
    <t>３１</t>
  </si>
  <si>
    <t>３２</t>
  </si>
  <si>
    <t>５～９歳</t>
  </si>
  <si>
    <t>３３</t>
  </si>
  <si>
    <t>３４</t>
  </si>
  <si>
    <t>３５～３９歳</t>
  </si>
  <si>
    <t>３５</t>
  </si>
  <si>
    <t>３６</t>
  </si>
  <si>
    <t>３７</t>
  </si>
  <si>
    <t>１０～１４歳</t>
  </si>
  <si>
    <t>３８</t>
  </si>
  <si>
    <t>３９</t>
  </si>
  <si>
    <t>４０～４４歳</t>
  </si>
  <si>
    <t>１３</t>
  </si>
  <si>
    <t>４０</t>
  </si>
  <si>
    <t>１４</t>
  </si>
  <si>
    <t>４１</t>
  </si>
  <si>
    <t>４２</t>
  </si>
  <si>
    <t>１５～１９歳</t>
  </si>
  <si>
    <t>４３</t>
  </si>
  <si>
    <t>１５</t>
  </si>
  <si>
    <t>４４</t>
  </si>
  <si>
    <t>１６</t>
  </si>
  <si>
    <t>１７</t>
  </si>
  <si>
    <t>４５～４９歳</t>
  </si>
  <si>
    <t>１８</t>
  </si>
  <si>
    <t>４５</t>
  </si>
  <si>
    <t>１９</t>
  </si>
  <si>
    <t>４６</t>
  </si>
  <si>
    <t>４７</t>
  </si>
  <si>
    <t>２０～２４歳</t>
  </si>
  <si>
    <t>４８</t>
  </si>
  <si>
    <t>２０</t>
  </si>
  <si>
    <t>４９</t>
  </si>
  <si>
    <t>２１</t>
  </si>
  <si>
    <t>２２</t>
  </si>
  <si>
    <t>５０～５４歳</t>
  </si>
  <si>
    <t>２３</t>
  </si>
  <si>
    <t>５０</t>
  </si>
  <si>
    <t>２４</t>
  </si>
  <si>
    <t>５１</t>
  </si>
  <si>
    <t>５２</t>
  </si>
  <si>
    <t>５３</t>
  </si>
  <si>
    <t>２５</t>
  </si>
  <si>
    <t>５４</t>
  </si>
  <si>
    <t>国勢調査</t>
  </si>
  <si>
    <t>５５～５９歳</t>
  </si>
  <si>
    <t>８３</t>
  </si>
  <si>
    <t>５５</t>
  </si>
  <si>
    <t>８４</t>
  </si>
  <si>
    <t>５６</t>
  </si>
  <si>
    <t>５７</t>
  </si>
  <si>
    <t>８５～８９歳</t>
  </si>
  <si>
    <t>５８</t>
  </si>
  <si>
    <t>８５</t>
  </si>
  <si>
    <t>５９</t>
  </si>
  <si>
    <t>８６</t>
  </si>
  <si>
    <t>８７</t>
  </si>
  <si>
    <t>６０～６４歳</t>
  </si>
  <si>
    <t>８８</t>
  </si>
  <si>
    <t>６０</t>
  </si>
  <si>
    <t>８９</t>
  </si>
  <si>
    <t>６１</t>
  </si>
  <si>
    <t>６２</t>
  </si>
  <si>
    <t>９０～９４歳</t>
  </si>
  <si>
    <t>６３</t>
  </si>
  <si>
    <t>９０</t>
  </si>
  <si>
    <t>６４</t>
  </si>
  <si>
    <t>９１</t>
  </si>
  <si>
    <t>９２</t>
  </si>
  <si>
    <t>６５～６９歳</t>
  </si>
  <si>
    <t>９３</t>
  </si>
  <si>
    <t>６５</t>
  </si>
  <si>
    <t>９４</t>
  </si>
  <si>
    <t>６６</t>
  </si>
  <si>
    <t>６７</t>
  </si>
  <si>
    <t>９５～９９歳</t>
  </si>
  <si>
    <t>６８</t>
  </si>
  <si>
    <t>９５</t>
  </si>
  <si>
    <t>６９</t>
  </si>
  <si>
    <t>９６</t>
  </si>
  <si>
    <t>９７</t>
  </si>
  <si>
    <t>７０～７４歳</t>
  </si>
  <si>
    <t>９８</t>
  </si>
  <si>
    <t>７０</t>
  </si>
  <si>
    <t>９９</t>
  </si>
  <si>
    <t>７１</t>
  </si>
  <si>
    <t>７２</t>
  </si>
  <si>
    <t>１００歳以上</t>
  </si>
  <si>
    <t>７３</t>
  </si>
  <si>
    <t>７４</t>
  </si>
  <si>
    <t>７５～７９歳</t>
  </si>
  <si>
    <t>１５歳未満</t>
  </si>
  <si>
    <t>７５</t>
  </si>
  <si>
    <t>１５～６４歳</t>
  </si>
  <si>
    <t>７６</t>
  </si>
  <si>
    <t>６５歳以上</t>
  </si>
  <si>
    <t>７７</t>
  </si>
  <si>
    <t>７８</t>
  </si>
  <si>
    <t>７９</t>
  </si>
  <si>
    <t>８０～８４歳</t>
  </si>
  <si>
    <t>８０</t>
  </si>
  <si>
    <t>８１</t>
  </si>
  <si>
    <t xml:space="preserve">平 均 年 齢 </t>
  </si>
  <si>
    <t>８２</t>
  </si>
  <si>
    <t>産業別</t>
  </si>
  <si>
    <t>就　　業　　者　　数</t>
  </si>
  <si>
    <t>就業者</t>
  </si>
  <si>
    <t>労働力</t>
  </si>
  <si>
    <t>第　一　次 　産 　業</t>
  </si>
  <si>
    <t>第一次</t>
  </si>
  <si>
    <t>Ａ</t>
  </si>
  <si>
    <t>農業</t>
  </si>
  <si>
    <t>Ｂ</t>
  </si>
  <si>
    <t>林業</t>
  </si>
  <si>
    <t>Ｃ</t>
  </si>
  <si>
    <t>漁業</t>
  </si>
  <si>
    <t>第　二　次 　産 　業</t>
  </si>
  <si>
    <t>第二次</t>
  </si>
  <si>
    <t>Ｄ</t>
  </si>
  <si>
    <t>鉱業</t>
  </si>
  <si>
    <t>Ｅ</t>
  </si>
  <si>
    <t>建設業</t>
  </si>
  <si>
    <t>建設</t>
  </si>
  <si>
    <t>Ｆ</t>
  </si>
  <si>
    <t>製造業</t>
  </si>
  <si>
    <t>製造</t>
  </si>
  <si>
    <t>第　三　次 　産 　業</t>
  </si>
  <si>
    <t>第三次</t>
  </si>
  <si>
    <t>Ｇ</t>
  </si>
  <si>
    <t>電気・ガス熱供給・水道業</t>
  </si>
  <si>
    <t>金融・保険業</t>
  </si>
  <si>
    <t>不動産業</t>
  </si>
  <si>
    <t>不動</t>
  </si>
  <si>
    <t>サービス業</t>
  </si>
  <si>
    <t>サービス</t>
  </si>
  <si>
    <t>公務</t>
  </si>
  <si>
    <t>分類不能の産業</t>
  </si>
  <si>
    <t>不能</t>
  </si>
  <si>
    <t>失　　業　　者　　数</t>
  </si>
  <si>
    <t>失業</t>
  </si>
  <si>
    <t>非労</t>
  </si>
  <si>
    <t>総　　　　　数</t>
    <rPh sb="6" eb="7">
      <t>スウ</t>
    </rPh>
    <phoneticPr fontId="2"/>
  </si>
  <si>
    <t>１５ ～ １９才</t>
    <rPh sb="7" eb="8">
      <t>サイ</t>
    </rPh>
    <phoneticPr fontId="2"/>
  </si>
  <si>
    <t>２０ ～ ２９才</t>
    <rPh sb="7" eb="8">
      <t>サイ</t>
    </rPh>
    <phoneticPr fontId="2"/>
  </si>
  <si>
    <t>３０ ～ ３９才</t>
    <rPh sb="7" eb="8">
      <t>サイ</t>
    </rPh>
    <phoneticPr fontId="2"/>
  </si>
  <si>
    <t>４０ ～ ４９才</t>
    <rPh sb="7" eb="8">
      <t>サイ</t>
    </rPh>
    <phoneticPr fontId="2"/>
  </si>
  <si>
    <t>５０ ～ ５９才</t>
    <rPh sb="7" eb="8">
      <t>サイ</t>
    </rPh>
    <phoneticPr fontId="2"/>
  </si>
  <si>
    <t>６０ ～ ６４才</t>
    <rPh sb="7" eb="8">
      <t>サイ</t>
    </rPh>
    <phoneticPr fontId="2"/>
  </si>
  <si>
    <t>６５才 以上</t>
    <phoneticPr fontId="2"/>
  </si>
  <si>
    <t>就業者</t>
    <phoneticPr fontId="2"/>
  </si>
  <si>
    <t>－</t>
    <phoneticPr fontId="2"/>
  </si>
  <si>
    <t xml:space="preserve"> 男 女 別・年 齢 階 層 別 人 口</t>
    <phoneticPr fontId="2"/>
  </si>
  <si>
    <t>人　　　　　口</t>
    <rPh sb="0" eb="7">
      <t>ジンコウ</t>
    </rPh>
    <phoneticPr fontId="2"/>
  </si>
  <si>
    <t>年　　　　　　　　　令</t>
    <rPh sb="0" eb="11">
      <t>ネンレイ</t>
    </rPh>
    <phoneticPr fontId="2"/>
  </si>
  <si>
    <t>総　数</t>
    <rPh sb="0" eb="3">
      <t>ソウスウ</t>
    </rPh>
    <phoneticPr fontId="2"/>
  </si>
  <si>
    <t xml:space="preserve">老 齢 人 口 </t>
    <rPh sb="0" eb="3">
      <t>ロウレイ</t>
    </rPh>
    <rPh sb="4" eb="7">
      <t>ジンコウ</t>
    </rPh>
    <phoneticPr fontId="2"/>
  </si>
  <si>
    <t>世 帯 数</t>
    <rPh sb="0" eb="5">
      <t>セタイスウ</t>
    </rPh>
    <phoneticPr fontId="2"/>
  </si>
  <si>
    <t>階　　　　　　　　　層　　　　　　　　　別　　　　　　　　　人　　　　　　　　　口</t>
    <rPh sb="0" eb="11">
      <t>カイソウ</t>
    </rPh>
    <rPh sb="20" eb="21">
      <t>ベツ</t>
    </rPh>
    <rPh sb="30" eb="41">
      <t>ジンコウ</t>
    </rPh>
    <phoneticPr fontId="2"/>
  </si>
  <si>
    <t xml:space="preserve">年 少 人 口 </t>
    <rPh sb="0" eb="3">
      <t>ネンショウ</t>
    </rPh>
    <rPh sb="4" eb="7">
      <t>ジンコウ</t>
    </rPh>
    <phoneticPr fontId="2"/>
  </si>
  <si>
    <t>年   次</t>
    <rPh sb="0" eb="5">
      <t>ネンジ</t>
    </rPh>
    <phoneticPr fontId="2"/>
  </si>
  <si>
    <t>人　　　　口</t>
    <rPh sb="0" eb="6">
      <t>ジンコウ</t>
    </rPh>
    <phoneticPr fontId="2"/>
  </si>
  <si>
    <t>○野口地区</t>
  </si>
  <si>
    <t>○西地区</t>
  </si>
  <si>
    <t>○石垣地区</t>
  </si>
  <si>
    <t>○緑丘地区</t>
  </si>
  <si>
    <t>町　　名</t>
  </si>
  <si>
    <t>世 帯 数</t>
  </si>
  <si>
    <t>人　　　　　口</t>
  </si>
  <si>
    <t>幸町</t>
  </si>
  <si>
    <t>原町</t>
  </si>
  <si>
    <t>南須賀</t>
  </si>
  <si>
    <t>実相寺</t>
  </si>
  <si>
    <t>富士見町</t>
  </si>
  <si>
    <t>中島町</t>
  </si>
  <si>
    <t>船小路町</t>
  </si>
  <si>
    <t>荘園北町</t>
  </si>
  <si>
    <t>野口中町</t>
  </si>
  <si>
    <t>光町１区</t>
  </si>
  <si>
    <t>東荘園１丁目</t>
  </si>
  <si>
    <t>野口元町１区</t>
  </si>
  <si>
    <t>光町２区</t>
  </si>
  <si>
    <t>石垣東４丁目</t>
  </si>
  <si>
    <t>東荘園２丁目</t>
  </si>
  <si>
    <t>野口元町２区</t>
  </si>
  <si>
    <t>光町３区</t>
  </si>
  <si>
    <t>石垣東５丁目</t>
  </si>
  <si>
    <t>東荘園３丁目</t>
  </si>
  <si>
    <t>駅前本町</t>
  </si>
  <si>
    <t>朝見１丁目１区</t>
  </si>
  <si>
    <t>石垣東６丁目</t>
  </si>
  <si>
    <t>東荘園４丁目</t>
  </si>
  <si>
    <t>駅前町</t>
  </si>
  <si>
    <t>朝見２丁目</t>
  </si>
  <si>
    <t>石垣東７丁目</t>
  </si>
  <si>
    <t>東荘園５丁目</t>
  </si>
  <si>
    <t>朝見３丁目</t>
  </si>
  <si>
    <t>石垣東８丁目</t>
  </si>
  <si>
    <t>東荘園６丁目</t>
  </si>
  <si>
    <t>合　　　計</t>
  </si>
  <si>
    <t>乙原</t>
  </si>
  <si>
    <t>石垣東９丁目</t>
  </si>
  <si>
    <t>東荘園７丁目</t>
  </si>
  <si>
    <t>東荘園８丁目</t>
  </si>
  <si>
    <t>○境川地区</t>
  </si>
  <si>
    <t>石垣西４丁目</t>
  </si>
  <si>
    <t>東荘園９丁目</t>
  </si>
  <si>
    <t>石垣西５丁目</t>
  </si>
  <si>
    <t>緑丘町</t>
  </si>
  <si>
    <t>○南地区</t>
  </si>
  <si>
    <t>石垣西６丁目</t>
  </si>
  <si>
    <t>上野口町１区</t>
  </si>
  <si>
    <t>石垣西７丁目</t>
  </si>
  <si>
    <t>上野口町２区</t>
  </si>
  <si>
    <t>石垣西８丁目</t>
  </si>
  <si>
    <t>天満町１区</t>
  </si>
  <si>
    <t>秋葉町</t>
  </si>
  <si>
    <t>石垣西９丁目</t>
  </si>
  <si>
    <t>○上人地区</t>
  </si>
  <si>
    <t>天満町２区</t>
  </si>
  <si>
    <t>石垣東１丁目</t>
  </si>
  <si>
    <t>石垣東２丁目</t>
  </si>
  <si>
    <t>千代町</t>
  </si>
  <si>
    <t>石垣東３丁目</t>
  </si>
  <si>
    <t>浜町１区</t>
  </si>
  <si>
    <t>平田町</t>
  </si>
  <si>
    <t>石垣西１丁目</t>
  </si>
  <si>
    <t>浜町２区</t>
  </si>
  <si>
    <t>○南立石地区</t>
  </si>
  <si>
    <t>照波園町</t>
  </si>
  <si>
    <t>石垣西２丁目</t>
  </si>
  <si>
    <t>松原町１区</t>
  </si>
  <si>
    <t>石垣西３丁目</t>
  </si>
  <si>
    <t>松原町２区</t>
  </si>
  <si>
    <t>南町</t>
  </si>
  <si>
    <t>南立石１区</t>
  </si>
  <si>
    <t>上人仲町</t>
  </si>
  <si>
    <t>立田町</t>
  </si>
  <si>
    <t>観海寺</t>
  </si>
  <si>
    <t>上人西</t>
  </si>
  <si>
    <t>南立石２区</t>
  </si>
  <si>
    <t>上平田町</t>
  </si>
  <si>
    <t>○北地区</t>
  </si>
  <si>
    <t>南立石生目町</t>
  </si>
  <si>
    <t>大観山町</t>
  </si>
  <si>
    <t>南立石板地町</t>
  </si>
  <si>
    <t>○浜脇地区</t>
  </si>
  <si>
    <t>南立石本町</t>
  </si>
  <si>
    <t>楠町１区</t>
  </si>
  <si>
    <t>堀田</t>
  </si>
  <si>
    <t>楠町２区</t>
  </si>
  <si>
    <t>南荘園町</t>
  </si>
  <si>
    <t>○亀川地区</t>
  </si>
  <si>
    <t>元町</t>
  </si>
  <si>
    <t>朝見１丁目２区</t>
  </si>
  <si>
    <t>鶴見園町</t>
  </si>
  <si>
    <t>北浜１丁目</t>
  </si>
  <si>
    <t>浜脇１丁目１区</t>
  </si>
  <si>
    <t>南立石八幡町</t>
  </si>
  <si>
    <t>北浜２丁目</t>
  </si>
  <si>
    <t>浜脇１丁目２区</t>
  </si>
  <si>
    <t>古市町</t>
  </si>
  <si>
    <t>北浜３丁目</t>
  </si>
  <si>
    <t>浜脇２丁目１区</t>
  </si>
  <si>
    <t>スパランド豊海</t>
  </si>
  <si>
    <t>浜脇２丁目２区</t>
  </si>
  <si>
    <t>関の江新町</t>
  </si>
  <si>
    <t>浜脇３丁目</t>
  </si>
  <si>
    <t>○東山地区</t>
  </si>
  <si>
    <t>亀川浜田町</t>
  </si>
  <si>
    <t>両郡橋</t>
  </si>
  <si>
    <t>亀川中央町１区</t>
  </si>
  <si>
    <t>京町</t>
  </si>
  <si>
    <t>山家</t>
  </si>
  <si>
    <t>亀川中央町２区</t>
  </si>
  <si>
    <t>若草町</t>
  </si>
  <si>
    <t>赤松</t>
  </si>
  <si>
    <t>東山１区</t>
  </si>
  <si>
    <t>亀川東町</t>
  </si>
  <si>
    <t>浦田</t>
  </si>
  <si>
    <t>東山２区</t>
  </si>
  <si>
    <t>新港町</t>
  </si>
  <si>
    <t>田の口</t>
  </si>
  <si>
    <t>枝郷</t>
  </si>
  <si>
    <t>野田</t>
  </si>
  <si>
    <t>河内</t>
  </si>
  <si>
    <t>山の口</t>
  </si>
  <si>
    <t>鳥越</t>
  </si>
  <si>
    <t>城島</t>
  </si>
  <si>
    <t>国立第一</t>
  </si>
  <si>
    <t>柳</t>
  </si>
  <si>
    <t>国立第二</t>
  </si>
  <si>
    <t>○青山地区</t>
  </si>
  <si>
    <t>古賀原</t>
  </si>
  <si>
    <t>小坂</t>
  </si>
  <si>
    <t>内成</t>
  </si>
  <si>
    <t>大所</t>
  </si>
  <si>
    <t>○春木川地区</t>
  </si>
  <si>
    <t>中央町</t>
  </si>
  <si>
    <t>西野口町</t>
  </si>
  <si>
    <t>田の湯町</t>
  </si>
  <si>
    <t>中須賀元町</t>
  </si>
  <si>
    <t>上田の湯町</t>
  </si>
  <si>
    <t>中須賀本町</t>
  </si>
  <si>
    <t>青山町</t>
  </si>
  <si>
    <t>中須賀東町</t>
  </si>
  <si>
    <t>※ つ づ き 有 り （ 次 ペ － ジ へ ）</t>
  </si>
  <si>
    <t>上原町</t>
  </si>
  <si>
    <t>鶴見</t>
  </si>
  <si>
    <t>春木</t>
  </si>
  <si>
    <t>山の手町</t>
  </si>
  <si>
    <t>荘園</t>
  </si>
  <si>
    <t>上人南</t>
  </si>
  <si>
    <t>扇山</t>
  </si>
  <si>
    <t>○朝日地区</t>
  </si>
  <si>
    <t>新別府</t>
  </si>
  <si>
    <t>馬場</t>
  </si>
  <si>
    <t>火売</t>
  </si>
  <si>
    <t>北中</t>
  </si>
  <si>
    <t>鉄輪上</t>
  </si>
  <si>
    <t>御幸</t>
  </si>
  <si>
    <t>井田</t>
  </si>
  <si>
    <t>鉄輪東</t>
  </si>
  <si>
    <t>北鉄輪</t>
  </si>
  <si>
    <t>明礬</t>
  </si>
  <si>
    <t>湯山</t>
  </si>
  <si>
    <t>天間</t>
  </si>
  <si>
    <t>○大平山地区</t>
  </si>
  <si>
    <t>小倉</t>
  </si>
  <si>
    <t>大畑</t>
  </si>
  <si>
    <t>竹の内</t>
  </si>
  <si>
    <t>地 区 名</t>
  </si>
  <si>
    <t>野口地区</t>
  </si>
  <si>
    <t>境川地区</t>
  </si>
  <si>
    <t>北地区</t>
  </si>
  <si>
    <t>青山地区</t>
  </si>
  <si>
    <t>西地区</t>
  </si>
  <si>
    <t>南地区</t>
  </si>
  <si>
    <t>浜脇地区</t>
  </si>
  <si>
    <t>鶴見地区</t>
  </si>
  <si>
    <t>石垣地区</t>
  </si>
  <si>
    <t>南立石地区</t>
  </si>
  <si>
    <t>東山地区</t>
  </si>
  <si>
    <t>春木川地区</t>
  </si>
  <si>
    <t>緑丘地区</t>
  </si>
  <si>
    <t>上人地区</t>
  </si>
  <si>
    <t>亀川地区</t>
  </si>
  <si>
    <t>朝日地区</t>
  </si>
  <si>
    <t>大平山地区</t>
  </si>
  <si>
    <t>総　合　計</t>
  </si>
  <si>
    <t>人　　　員</t>
    <rPh sb="0" eb="1">
      <t>ヒト</t>
    </rPh>
    <rPh sb="4" eb="5">
      <t>イン</t>
    </rPh>
    <phoneticPr fontId="2"/>
  </si>
  <si>
    <t>２．</t>
    <phoneticPr fontId="2"/>
  </si>
  <si>
    <t>年次別・国籍別・外国人登録者数</t>
    <rPh sb="0" eb="2">
      <t>ネンジ</t>
    </rPh>
    <rPh sb="2" eb="3">
      <t>ベツ</t>
    </rPh>
    <rPh sb="4" eb="6">
      <t>コクセキ</t>
    </rPh>
    <rPh sb="6" eb="7">
      <t>ベツ</t>
    </rPh>
    <rPh sb="8" eb="11">
      <t>ガイコクジン</t>
    </rPh>
    <rPh sb="11" eb="15">
      <t>トウロクシャスウ</t>
    </rPh>
    <phoneticPr fontId="2"/>
  </si>
  <si>
    <t>国勢調査の概要</t>
    <rPh sb="0" eb="4">
      <t>コクセイチョウサ</t>
    </rPh>
    <rPh sb="5" eb="7">
      <t>ガイヨウ</t>
    </rPh>
    <phoneticPr fontId="2"/>
  </si>
  <si>
    <t>県下市町村別人口および世帯数</t>
    <rPh sb="0" eb="2">
      <t>ケンカ</t>
    </rPh>
    <rPh sb="2" eb="5">
      <t>シチョウソン</t>
    </rPh>
    <rPh sb="5" eb="6">
      <t>ベツ</t>
    </rPh>
    <rPh sb="6" eb="8">
      <t>ジンコウ</t>
    </rPh>
    <rPh sb="11" eb="14">
      <t>セタイスウ</t>
    </rPh>
    <phoneticPr fontId="2"/>
  </si>
  <si>
    <t>年齢別・男女別人口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</si>
  <si>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労働力状態・産業(大分類)・年齢階層・</t>
    <rPh sb="0" eb="3">
      <t>ロウドウリョク</t>
    </rPh>
    <rPh sb="3" eb="5">
      <t>ジョウタイ</t>
    </rPh>
    <rPh sb="6" eb="8">
      <t>サンギョウ</t>
    </rPh>
    <rPh sb="9" eb="10">
      <t>ダイ</t>
    </rPh>
    <rPh sb="10" eb="12">
      <t>ブンルイ</t>
    </rPh>
    <rPh sb="14" eb="16">
      <t>ネンレイ</t>
    </rPh>
    <rPh sb="16" eb="18">
      <t>カイソウ</t>
    </rPh>
    <phoneticPr fontId="2"/>
  </si>
  <si>
    <t>男女別就業者数（１５才以上人口）</t>
    <rPh sb="0" eb="2">
      <t>ダンジョ</t>
    </rPh>
    <rPh sb="2" eb="3">
      <t>ベツ</t>
    </rPh>
    <rPh sb="3" eb="5">
      <t>シュウギョウ</t>
    </rPh>
    <rPh sb="5" eb="6">
      <t>シャ</t>
    </rPh>
    <rPh sb="6" eb="7">
      <t>スウ</t>
    </rPh>
    <rPh sb="10" eb="11">
      <t>サイ</t>
    </rPh>
    <rPh sb="11" eb="13">
      <t>イジョウ</t>
    </rPh>
    <rPh sb="13" eb="15">
      <t>ジンコウ</t>
    </rPh>
    <phoneticPr fontId="2"/>
  </si>
  <si>
    <t>家族類型別・親族人員</t>
    <rPh sb="0" eb="2">
      <t>カゾク</t>
    </rPh>
    <rPh sb="2" eb="3">
      <t>ルイ</t>
    </rPh>
    <rPh sb="3" eb="4">
      <t>ガタ</t>
    </rPh>
    <rPh sb="4" eb="5">
      <t>ベツ</t>
    </rPh>
    <rPh sb="6" eb="8">
      <t>シンゾク</t>
    </rPh>
    <rPh sb="8" eb="10">
      <t>ジンイン</t>
    </rPh>
    <phoneticPr fontId="2"/>
  </si>
  <si>
    <t>就業者および失業者数</t>
    <rPh sb="0" eb="2">
      <t>シュウギョウ</t>
    </rPh>
    <rPh sb="2" eb="3">
      <t>シャ</t>
    </rPh>
    <rPh sb="6" eb="8">
      <t>シツギョウ</t>
    </rPh>
    <rPh sb="8" eb="9">
      <t>シャ</t>
    </rPh>
    <rPh sb="9" eb="10">
      <t>スウ</t>
    </rPh>
    <phoneticPr fontId="2"/>
  </si>
  <si>
    <t>町別・世帯数・人口</t>
    <rPh sb="0" eb="1">
      <t>チョウ</t>
    </rPh>
    <rPh sb="1" eb="2">
      <t>クベツ</t>
    </rPh>
    <rPh sb="3" eb="6">
      <t>セタイスウ</t>
    </rPh>
    <rPh sb="7" eb="9">
      <t>ジンコウ</t>
    </rPh>
    <phoneticPr fontId="2"/>
  </si>
  <si>
    <t>人口の推移</t>
    <rPh sb="0" eb="1">
      <t>ヒト</t>
    </rPh>
    <rPh sb="1" eb="2">
      <t>グチ</t>
    </rPh>
    <rPh sb="3" eb="5">
      <t>スイイ</t>
    </rPh>
    <phoneticPr fontId="2"/>
  </si>
  <si>
    <t>人口異動</t>
    <rPh sb="0" eb="1">
      <t>ヒト</t>
    </rPh>
    <rPh sb="1" eb="2">
      <t>グチ</t>
    </rPh>
    <rPh sb="2" eb="4">
      <t>イドウ</t>
    </rPh>
    <phoneticPr fontId="2"/>
  </si>
  <si>
    <t>人口動態</t>
    <rPh sb="0" eb="2">
      <t>ジンコウ</t>
    </rPh>
    <rPh sb="2" eb="4">
      <t>ドウタイ</t>
    </rPh>
    <phoneticPr fontId="2"/>
  </si>
  <si>
    <t>平　　 成　　１２　　年</t>
    <rPh sb="0" eb="1">
      <t>ヘイ</t>
    </rPh>
    <phoneticPr fontId="2"/>
  </si>
  <si>
    <t>Ｈ１２年</t>
    <rPh sb="3" eb="4">
      <t>ネン</t>
    </rPh>
    <phoneticPr fontId="2"/>
  </si>
  <si>
    <t>人口</t>
    <rPh sb="0" eb="1">
      <t>ジン</t>
    </rPh>
    <rPh sb="1" eb="2">
      <t>クチ</t>
    </rPh>
    <phoneticPr fontId="2"/>
  </si>
  <si>
    <t>増 減 数</t>
  </si>
  <si>
    <t>自　然　動　態</t>
  </si>
  <si>
    <t>社　会　動　態</t>
  </si>
  <si>
    <t>平成１３年１０月１日推計人口</t>
    <phoneticPr fontId="2"/>
  </si>
  <si>
    <t>平成１４年１０月１日推計人口</t>
    <phoneticPr fontId="2"/>
  </si>
  <si>
    <t>年　　次</t>
  </si>
  <si>
    <t>平成１５年１０月１日推計人口</t>
    <phoneticPr fontId="2"/>
  </si>
  <si>
    <t xml:space="preserve"> 男女別就業者数（１５才以上人口）</t>
    <phoneticPr fontId="2"/>
  </si>
  <si>
    <t>0～4才</t>
    <rPh sb="3" eb="4">
      <t>サイ</t>
    </rPh>
    <phoneticPr fontId="2"/>
  </si>
  <si>
    <t>5～9才</t>
    <rPh sb="3" eb="4">
      <t>サイ</t>
    </rPh>
    <phoneticPr fontId="2"/>
  </si>
  <si>
    <t>10～14才</t>
    <rPh sb="5" eb="6">
      <t>サイ</t>
    </rPh>
    <phoneticPr fontId="2"/>
  </si>
  <si>
    <t>15～19才</t>
    <rPh sb="5" eb="6">
      <t>サイ</t>
    </rPh>
    <phoneticPr fontId="2"/>
  </si>
  <si>
    <t>20～24才</t>
    <rPh sb="5" eb="6">
      <t>サイ</t>
    </rPh>
    <phoneticPr fontId="2"/>
  </si>
  <si>
    <t>25～29才</t>
    <rPh sb="5" eb="6">
      <t>サイ</t>
    </rPh>
    <phoneticPr fontId="2"/>
  </si>
  <si>
    <t>30～34才</t>
    <rPh sb="5" eb="6">
      <t>サイ</t>
    </rPh>
    <phoneticPr fontId="2"/>
  </si>
  <si>
    <t>35～39才</t>
    <rPh sb="5" eb="6">
      <t>サイ</t>
    </rPh>
    <phoneticPr fontId="2"/>
  </si>
  <si>
    <t>40～44才</t>
    <rPh sb="5" eb="6">
      <t>サイ</t>
    </rPh>
    <phoneticPr fontId="2"/>
  </si>
  <si>
    <t>45～49才</t>
    <rPh sb="5" eb="6">
      <t>サイ</t>
    </rPh>
    <phoneticPr fontId="2"/>
  </si>
  <si>
    <t>50～54才</t>
    <rPh sb="5" eb="6">
      <t>サイ</t>
    </rPh>
    <phoneticPr fontId="2"/>
  </si>
  <si>
    <t>55～59才</t>
    <rPh sb="5" eb="6">
      <t>サイ</t>
    </rPh>
    <phoneticPr fontId="2"/>
  </si>
  <si>
    <t>60～64才</t>
    <rPh sb="5" eb="6">
      <t>サイ</t>
    </rPh>
    <phoneticPr fontId="2"/>
  </si>
  <si>
    <t>65～69才</t>
    <rPh sb="5" eb="6">
      <t>サイ</t>
    </rPh>
    <phoneticPr fontId="2"/>
  </si>
  <si>
    <t>70～74才</t>
    <rPh sb="5" eb="6">
      <t>サイ</t>
    </rPh>
    <phoneticPr fontId="2"/>
  </si>
  <si>
    <t>75～79才</t>
    <rPh sb="5" eb="6">
      <t>サイ</t>
    </rPh>
    <phoneticPr fontId="2"/>
  </si>
  <si>
    <t>80～84才</t>
    <rPh sb="5" eb="6">
      <t>サイ</t>
    </rPh>
    <phoneticPr fontId="2"/>
  </si>
  <si>
    <t>85才以上</t>
    <rPh sb="2" eb="3">
      <t>サイ</t>
    </rPh>
    <rPh sb="3" eb="5">
      <t>イジョウ</t>
    </rPh>
    <phoneticPr fontId="2"/>
  </si>
  <si>
    <t>不詳</t>
    <rPh sb="0" eb="2">
      <t>フショウ</t>
    </rPh>
    <phoneticPr fontId="2"/>
  </si>
  <si>
    <t>５</t>
    <phoneticPr fontId="2"/>
  </si>
  <si>
    <t>１０</t>
    <phoneticPr fontId="2"/>
  </si>
  <si>
    <t>１５</t>
    <phoneticPr fontId="2"/>
  </si>
  <si>
    <t>２２</t>
    <phoneticPr fontId="2"/>
  </si>
  <si>
    <t>２５</t>
    <phoneticPr fontId="2"/>
  </si>
  <si>
    <t>３０</t>
    <phoneticPr fontId="2"/>
  </si>
  <si>
    <t>３５</t>
    <phoneticPr fontId="2"/>
  </si>
  <si>
    <t>４０</t>
    <phoneticPr fontId="2"/>
  </si>
  <si>
    <t>４５</t>
    <phoneticPr fontId="2"/>
  </si>
  <si>
    <t>５０</t>
    <phoneticPr fontId="2"/>
  </si>
  <si>
    <t>５１</t>
    <phoneticPr fontId="2"/>
  </si>
  <si>
    <t>５２</t>
    <phoneticPr fontId="2"/>
  </si>
  <si>
    <t>５３</t>
    <phoneticPr fontId="2"/>
  </si>
  <si>
    <t>２</t>
    <phoneticPr fontId="2"/>
  </si>
  <si>
    <t>年</t>
    <rPh sb="0" eb="1">
      <t>ネン</t>
    </rPh>
    <phoneticPr fontId="11"/>
  </si>
  <si>
    <t>年次 ・ 月</t>
    <rPh sb="0" eb="2">
      <t>ネンジ</t>
    </rPh>
    <rPh sb="5" eb="6">
      <t>ツキ</t>
    </rPh>
    <phoneticPr fontId="4"/>
  </si>
  <si>
    <t>生 産 年 齢 人 口</t>
    <rPh sb="0" eb="3">
      <t>セイサン</t>
    </rPh>
    <rPh sb="4" eb="7">
      <t>ネンレイ</t>
    </rPh>
    <rPh sb="8" eb="11">
      <t>ジンコウ</t>
    </rPh>
    <phoneticPr fontId="2"/>
  </si>
  <si>
    <t>町　別　・　世　帯　数　・　人　口　（　つ　づ　き　）</t>
    <rPh sb="10" eb="11">
      <t>スウ</t>
    </rPh>
    <rPh sb="14" eb="17">
      <t>ジンコウ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</si>
  <si>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</si>
  <si>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</si>
  <si>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（　）は１世帯当りの人数</t>
    <rPh sb="5" eb="7">
      <t>セタイ</t>
    </rPh>
    <rPh sb="7" eb="8">
      <t>アタ</t>
    </rPh>
    <rPh sb="10" eb="12">
      <t>ニンズウ</t>
    </rPh>
    <phoneticPr fontId="2"/>
  </si>
  <si>
    <t>増減数</t>
    <rPh sb="1" eb="2">
      <t>ゲン</t>
    </rPh>
    <phoneticPr fontId="2"/>
  </si>
  <si>
    <t>増減率(％)</t>
    <rPh sb="1" eb="2">
      <t>ゲン</t>
    </rPh>
    <phoneticPr fontId="2"/>
  </si>
  <si>
    <t>野口</t>
    <rPh sb="0" eb="2">
      <t>ノグチ</t>
    </rPh>
    <phoneticPr fontId="2"/>
  </si>
  <si>
    <t>境川</t>
    <rPh sb="0" eb="2">
      <t>サカイガワ</t>
    </rPh>
    <phoneticPr fontId="2"/>
  </si>
  <si>
    <t>北</t>
    <rPh sb="0" eb="1">
      <t>キタ</t>
    </rPh>
    <phoneticPr fontId="2"/>
  </si>
  <si>
    <t>青山</t>
    <rPh sb="0" eb="2">
      <t>アオヤマ</t>
    </rPh>
    <phoneticPr fontId="2"/>
  </si>
  <si>
    <t>西</t>
    <rPh sb="0" eb="1">
      <t>ニシ</t>
    </rPh>
    <phoneticPr fontId="2"/>
  </si>
  <si>
    <t>南</t>
    <rPh sb="0" eb="1">
      <t>ミナミ</t>
    </rPh>
    <phoneticPr fontId="2"/>
  </si>
  <si>
    <t>浜脇</t>
    <rPh sb="0" eb="2">
      <t>ハマワキ</t>
    </rPh>
    <phoneticPr fontId="2"/>
  </si>
  <si>
    <t>石垣</t>
    <rPh sb="0" eb="2">
      <t>イシガキ</t>
    </rPh>
    <phoneticPr fontId="2"/>
  </si>
  <si>
    <t>春木川</t>
    <rPh sb="0" eb="2">
      <t>ハルキ</t>
    </rPh>
    <rPh sb="2" eb="3">
      <t>カワ</t>
    </rPh>
    <phoneticPr fontId="2"/>
  </si>
  <si>
    <t>上人</t>
    <rPh sb="0" eb="2">
      <t>ショウニン</t>
    </rPh>
    <phoneticPr fontId="2"/>
  </si>
  <si>
    <t>亀川</t>
    <rPh sb="0" eb="2">
      <t>カメガワ</t>
    </rPh>
    <phoneticPr fontId="2"/>
  </si>
  <si>
    <t>朝日</t>
    <rPh sb="0" eb="2">
      <t>アサヒ</t>
    </rPh>
    <phoneticPr fontId="2"/>
  </si>
  <si>
    <t>大平山</t>
    <rPh sb="0" eb="3">
      <t>オオヒラヤマ</t>
    </rPh>
    <phoneticPr fontId="2"/>
  </si>
  <si>
    <t>鶴見</t>
    <rPh sb="0" eb="2">
      <t>ツルミ</t>
    </rPh>
    <phoneticPr fontId="2"/>
  </si>
  <si>
    <t>緑丘</t>
    <rPh sb="0" eb="1">
      <t>ミドリ</t>
    </rPh>
    <rPh sb="1" eb="2">
      <t>オカ</t>
    </rPh>
    <phoneticPr fontId="2"/>
  </si>
  <si>
    <t>南立石</t>
    <rPh sb="0" eb="3">
      <t>ミナミタテイシ</t>
    </rPh>
    <phoneticPr fontId="2"/>
  </si>
  <si>
    <t>東山</t>
    <rPh sb="0" eb="2">
      <t>ヒガシヤマ</t>
    </rPh>
    <phoneticPr fontId="2"/>
  </si>
  <si>
    <t>第１７回　国勢調査</t>
    <phoneticPr fontId="2"/>
  </si>
  <si>
    <t>平成１８年１０月１日推計人口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</si>
  <si>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（人）</t>
    <rPh sb="1" eb="2">
      <t>ヒト</t>
    </rPh>
    <phoneticPr fontId="2"/>
  </si>
  <si>
    <t xml:space="preserve">年   少   人   口  </t>
    <phoneticPr fontId="2"/>
  </si>
  <si>
    <t>平　成　１７　年</t>
    <rPh sb="0" eb="1">
      <t>ヒラ</t>
    </rPh>
    <rPh sb="2" eb="3">
      <t>シゲル</t>
    </rPh>
    <rPh sb="7" eb="8">
      <t>ネン</t>
    </rPh>
    <phoneticPr fontId="2"/>
  </si>
  <si>
    <t>年　　齢</t>
    <rPh sb="0" eb="4">
      <t>ネンレイ</t>
    </rPh>
    <phoneticPr fontId="2"/>
  </si>
  <si>
    <t>総　　数</t>
    <rPh sb="0" eb="4">
      <t>ソウスウ</t>
    </rPh>
    <phoneticPr fontId="2"/>
  </si>
  <si>
    <t>　　男　　　　女　　　　別　　　　人　　　　口</t>
    <phoneticPr fontId="2"/>
  </si>
  <si>
    <t>２５～２９歳</t>
    <phoneticPr fontId="2"/>
  </si>
  <si>
    <t>不　　詳</t>
    <phoneticPr fontId="2"/>
  </si>
  <si>
    <t>（再　掲）</t>
    <phoneticPr fontId="2"/>
  </si>
  <si>
    <t>年齢別割合</t>
    <phoneticPr fontId="2"/>
  </si>
  <si>
    <t>日田市</t>
    <rPh sb="0" eb="3">
      <t>ヒタシ</t>
    </rPh>
    <phoneticPr fontId="18"/>
  </si>
  <si>
    <t>佐伯市</t>
    <rPh sb="0" eb="2">
      <t>サイキ</t>
    </rPh>
    <rPh sb="2" eb="3">
      <t>シ</t>
    </rPh>
    <phoneticPr fontId="18"/>
  </si>
  <si>
    <t>臼杵市</t>
    <rPh sb="0" eb="3">
      <t>ウスキシ</t>
    </rPh>
    <phoneticPr fontId="18"/>
  </si>
  <si>
    <t>竹田市</t>
    <rPh sb="0" eb="2">
      <t>タケタ</t>
    </rPh>
    <rPh sb="2" eb="3">
      <t>シ</t>
    </rPh>
    <phoneticPr fontId="18"/>
  </si>
  <si>
    <t>豊後高田市</t>
    <rPh sb="0" eb="2">
      <t>ブンゴ</t>
    </rPh>
    <rPh sb="2" eb="4">
      <t>タカダ</t>
    </rPh>
    <rPh sb="4" eb="5">
      <t>シ</t>
    </rPh>
    <phoneticPr fontId="18"/>
  </si>
  <si>
    <t>杵築市</t>
    <rPh sb="0" eb="3">
      <t>キツキシ</t>
    </rPh>
    <phoneticPr fontId="18"/>
  </si>
  <si>
    <t>宇佐市</t>
    <rPh sb="0" eb="3">
      <t>ウサシ</t>
    </rPh>
    <phoneticPr fontId="18"/>
  </si>
  <si>
    <t>豊後大野市</t>
    <phoneticPr fontId="18"/>
  </si>
  <si>
    <t>（１）家族類型別一般世帯数</t>
    <phoneticPr fontId="2"/>
  </si>
  <si>
    <t>区　　　分</t>
    <rPh sb="0" eb="5">
      <t>クブン</t>
    </rPh>
    <phoneticPr fontId="2"/>
  </si>
  <si>
    <t>総　数</t>
    <rPh sb="0" eb="3">
      <t>ソウスウ</t>
    </rPh>
    <phoneticPr fontId="2"/>
  </si>
  <si>
    <t>親　　　　　　族　　　　　　世　　　　　　帯</t>
    <rPh sb="0" eb="8">
      <t>シンゾク</t>
    </rPh>
    <rPh sb="14" eb="22">
      <t>セタイ</t>
    </rPh>
    <phoneticPr fontId="2"/>
  </si>
  <si>
    <t>非親族世帯</t>
    <rPh sb="0" eb="1">
      <t>ヒ</t>
    </rPh>
    <rPh sb="1" eb="3">
      <t>シンゾク</t>
    </rPh>
    <rPh sb="3" eb="5">
      <t>セタイ</t>
    </rPh>
    <phoneticPr fontId="2"/>
  </si>
  <si>
    <t>単独世帯</t>
    <rPh sb="0" eb="2">
      <t>タンドク</t>
    </rPh>
    <rPh sb="2" eb="4">
      <t>セタイ</t>
    </rPh>
    <phoneticPr fontId="2"/>
  </si>
  <si>
    <t>核　　　家　　　族　　　世　　　帯</t>
    <rPh sb="0" eb="9">
      <t>カクカゾク</t>
    </rPh>
    <rPh sb="12" eb="17">
      <t>セタイ</t>
    </rPh>
    <phoneticPr fontId="2"/>
  </si>
  <si>
    <t>夫　 婦</t>
    <rPh sb="0" eb="4">
      <t>フウフ</t>
    </rPh>
    <phoneticPr fontId="2"/>
  </si>
  <si>
    <t>夫婦と子</t>
    <rPh sb="0" eb="2">
      <t>フウフ</t>
    </rPh>
    <rPh sb="3" eb="4">
      <t>コ</t>
    </rPh>
    <phoneticPr fontId="2"/>
  </si>
  <si>
    <t>男親と子</t>
    <rPh sb="0" eb="1">
      <t>オトコ</t>
    </rPh>
    <rPh sb="1" eb="2">
      <t>チチオヤ</t>
    </rPh>
    <rPh sb="3" eb="4">
      <t>コ</t>
    </rPh>
    <phoneticPr fontId="2"/>
  </si>
  <si>
    <t>女親と子</t>
    <rPh sb="0" eb="1">
      <t>オンナ</t>
    </rPh>
    <rPh sb="1" eb="2">
      <t>チチオヤ</t>
    </rPh>
    <rPh sb="3" eb="4">
      <t>コ</t>
    </rPh>
    <phoneticPr fontId="2"/>
  </si>
  <si>
    <t>他　の</t>
    <rPh sb="0" eb="1">
      <t>タ</t>
    </rPh>
    <phoneticPr fontId="2"/>
  </si>
  <si>
    <t>供から成</t>
    <rPh sb="0" eb="1">
      <t>コドモ</t>
    </rPh>
    <rPh sb="3" eb="4">
      <t>ナ</t>
    </rPh>
    <phoneticPr fontId="2"/>
  </si>
  <si>
    <t>親　族</t>
    <rPh sb="0" eb="3">
      <t>シンゾク</t>
    </rPh>
    <phoneticPr fontId="2"/>
  </si>
  <si>
    <t>世　 帯</t>
    <rPh sb="0" eb="4">
      <t>セタイ</t>
    </rPh>
    <phoneticPr fontId="2"/>
  </si>
  <si>
    <t>る世帯　</t>
    <rPh sb="1" eb="3">
      <t>セタイ</t>
    </rPh>
    <phoneticPr fontId="2"/>
  </si>
  <si>
    <t>世　帯</t>
    <rPh sb="0" eb="3">
      <t>セタイ</t>
    </rPh>
    <phoneticPr fontId="2"/>
  </si>
  <si>
    <t>（　再　　　掲　）</t>
    <rPh sb="2" eb="7">
      <t>サイケイ</t>
    </rPh>
    <phoneticPr fontId="2"/>
  </si>
  <si>
    <t>（２）産業別就業者数（１５才以上）</t>
    <rPh sb="3" eb="6">
      <t>サンギョウベツ</t>
    </rPh>
    <rPh sb="6" eb="9">
      <t>シュウギョウシャ</t>
    </rPh>
    <rPh sb="9" eb="10">
      <t>スウ</t>
    </rPh>
    <rPh sb="13" eb="14">
      <t>サイ</t>
    </rPh>
    <rPh sb="14" eb="16">
      <t>イジョウ</t>
    </rPh>
    <phoneticPr fontId="2"/>
  </si>
  <si>
    <t>雇 用 者</t>
    <rPh sb="0" eb="5">
      <t>コヨウシャ</t>
    </rPh>
    <phoneticPr fontId="2"/>
  </si>
  <si>
    <t>役　　員</t>
    <rPh sb="0" eb="4">
      <t>ヤクイン</t>
    </rPh>
    <phoneticPr fontId="2"/>
  </si>
  <si>
    <t>雇　人　の</t>
    <rPh sb="0" eb="1">
      <t>コヨウ</t>
    </rPh>
    <rPh sb="2" eb="3">
      <t>ヒト</t>
    </rPh>
    <phoneticPr fontId="2"/>
  </si>
  <si>
    <t>家族従業者</t>
    <rPh sb="0" eb="2">
      <t>カゾク</t>
    </rPh>
    <rPh sb="2" eb="5">
      <t>ジュウギョウシャ</t>
    </rPh>
    <phoneticPr fontId="2"/>
  </si>
  <si>
    <t>あ る 業 主</t>
    <rPh sb="4" eb="7">
      <t>ギョウシュ</t>
    </rPh>
    <phoneticPr fontId="2"/>
  </si>
  <si>
    <t>な い 業 主</t>
    <rPh sb="4" eb="7">
      <t>ギョウシュ</t>
    </rPh>
    <phoneticPr fontId="2"/>
  </si>
  <si>
    <t>総　　　　　　　　　数</t>
    <rPh sb="0" eb="11">
      <t>ソウスウ</t>
    </rPh>
    <phoneticPr fontId="2"/>
  </si>
  <si>
    <t>Ａ</t>
    <phoneticPr fontId="2"/>
  </si>
  <si>
    <t>Ｂ</t>
    <phoneticPr fontId="2"/>
  </si>
  <si>
    <t>Ｃ</t>
    <phoneticPr fontId="2"/>
  </si>
  <si>
    <t>漁業</t>
    <rPh sb="0" eb="2">
      <t>ギョギョウ</t>
    </rPh>
    <phoneticPr fontId="2"/>
  </si>
  <si>
    <t>Ｄ</t>
    <phoneticPr fontId="2"/>
  </si>
  <si>
    <t>Ｅ</t>
    <phoneticPr fontId="2"/>
  </si>
  <si>
    <t>建設業</t>
    <rPh sb="0" eb="3">
      <t>ケンセツギョウ</t>
    </rPh>
    <phoneticPr fontId="2"/>
  </si>
  <si>
    <t>Ｆ</t>
    <phoneticPr fontId="2"/>
  </si>
  <si>
    <t>製造業</t>
    <rPh sb="0" eb="3">
      <t>セイゾウギョウ</t>
    </rPh>
    <phoneticPr fontId="2"/>
  </si>
  <si>
    <t>Ｇ</t>
    <phoneticPr fontId="2"/>
  </si>
  <si>
    <t>電気・ガス熱供給・水道業</t>
    <rPh sb="0" eb="2">
      <t>デンキ</t>
    </rPh>
    <rPh sb="5" eb="6">
      <t>ネツ</t>
    </rPh>
    <rPh sb="6" eb="8">
      <t>キョウキュウ</t>
    </rPh>
    <rPh sb="9" eb="12">
      <t>スイドウギョウ</t>
    </rPh>
    <phoneticPr fontId="2"/>
  </si>
  <si>
    <t>Ｈ</t>
    <phoneticPr fontId="2"/>
  </si>
  <si>
    <t>Ｉ</t>
    <phoneticPr fontId="2"/>
  </si>
  <si>
    <t>Ｊ</t>
    <phoneticPr fontId="2"/>
  </si>
  <si>
    <t>不動産業</t>
    <rPh sb="0" eb="3">
      <t>フドウサン</t>
    </rPh>
    <rPh sb="3" eb="4">
      <t>ギョウ</t>
    </rPh>
    <phoneticPr fontId="2"/>
  </si>
  <si>
    <t>公営･都市機構･公社の借家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2"/>
  </si>
  <si>
    <t>（３）住居の種類別一般世帯</t>
    <rPh sb="3" eb="5">
      <t>ジュウキョ</t>
    </rPh>
    <rPh sb="6" eb="8">
      <t>シュルイ</t>
    </rPh>
    <rPh sb="8" eb="9">
      <t>ベツ</t>
    </rPh>
    <rPh sb="9" eb="11">
      <t>イッパン</t>
    </rPh>
    <rPh sb="11" eb="13">
      <t>セタイ</t>
    </rPh>
    <phoneticPr fontId="2"/>
  </si>
  <si>
    <t>世　帯　数</t>
    <rPh sb="0" eb="5">
      <t>セタイスウ</t>
    </rPh>
    <phoneticPr fontId="2"/>
  </si>
  <si>
    <t>世 帯 人 員</t>
    <rPh sb="0" eb="3">
      <t>セタイ</t>
    </rPh>
    <rPh sb="4" eb="7">
      <t>ジンイン</t>
    </rPh>
    <phoneticPr fontId="2"/>
  </si>
  <si>
    <t>１人あたり</t>
    <rPh sb="1" eb="2">
      <t>ニン</t>
    </rPh>
    <phoneticPr fontId="2"/>
  </si>
  <si>
    <t>１世帯あたり</t>
    <rPh sb="1" eb="3">
      <t>セタイ</t>
    </rPh>
    <phoneticPr fontId="2"/>
  </si>
  <si>
    <t>延 べ 面 積</t>
    <rPh sb="0" eb="1">
      <t>ノ</t>
    </rPh>
    <rPh sb="4" eb="7">
      <t>メンセキ</t>
    </rPh>
    <phoneticPr fontId="2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</si>
  <si>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"/>
  </si>
  <si>
    <t>持ち家</t>
    <rPh sb="0" eb="3">
      <t>モチイエ</t>
    </rPh>
    <phoneticPr fontId="2"/>
  </si>
  <si>
    <t>民営借家</t>
    <rPh sb="0" eb="2">
      <t>ミンエイ</t>
    </rPh>
    <rPh sb="2" eb="4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</si>
  <si>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</si>
  <si>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</si>
  <si>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</si>
  <si>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（４）経済構成別世帯</t>
    <rPh sb="3" eb="5">
      <t>ケイザイ</t>
    </rPh>
    <rPh sb="5" eb="7">
      <t>コウセイ</t>
    </rPh>
    <rPh sb="7" eb="8">
      <t>ベツ</t>
    </rPh>
    <rPh sb="8" eb="10">
      <t>セタイ</t>
    </rPh>
    <phoneticPr fontId="2"/>
  </si>
  <si>
    <t>構　　　　　　　　　　　成</t>
    <rPh sb="0" eb="13">
      <t>コウセイ</t>
    </rPh>
    <phoneticPr fontId="2"/>
  </si>
  <si>
    <t>一　般　世　帯　数</t>
    <rPh sb="0" eb="3">
      <t>イッパン</t>
    </rPh>
    <rPh sb="4" eb="9">
      <t>セタイスウ</t>
    </rPh>
    <phoneticPr fontId="2"/>
  </si>
  <si>
    <t>一 般 世 帯 人 員</t>
    <rPh sb="0" eb="3">
      <t>イッパン</t>
    </rPh>
    <rPh sb="4" eb="7">
      <t>セタイ</t>
    </rPh>
    <rPh sb="8" eb="11">
      <t>ジンイン</t>
    </rPh>
    <phoneticPr fontId="2"/>
  </si>
  <si>
    <t>１ 世 帯 あ た り</t>
    <rPh sb="2" eb="5">
      <t>セタイ</t>
    </rPh>
    <phoneticPr fontId="2"/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</si>
  <si>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2"/>
  </si>
  <si>
    <t>農林漁業・業主世帯</t>
    <rPh sb="0" eb="2">
      <t>ノウリン</t>
    </rPh>
    <rPh sb="2" eb="4">
      <t>ギョギョウ</t>
    </rPh>
    <rPh sb="5" eb="7">
      <t>ギョウシュ</t>
    </rPh>
    <rPh sb="7" eb="9">
      <t>セタイ</t>
    </rPh>
    <phoneticPr fontId="2"/>
  </si>
  <si>
    <t>農林漁業・雇用者世帯</t>
    <rPh sb="0" eb="2">
      <t>ノウリン</t>
    </rPh>
    <rPh sb="2" eb="4">
      <t>ギョギョウ</t>
    </rPh>
    <rPh sb="5" eb="8">
      <t>コヨウシャ</t>
    </rPh>
    <rPh sb="8" eb="10">
      <t>セタイ</t>
    </rPh>
    <phoneticPr fontId="2"/>
  </si>
  <si>
    <t>農林漁業・非農林漁業就業者混合世帯</t>
    <rPh sb="0" eb="2">
      <t>ノウリン</t>
    </rPh>
    <rPh sb="2" eb="4">
      <t>ギョギョウ</t>
    </rPh>
    <rPh sb="5" eb="6">
      <t>ヒ</t>
    </rPh>
    <rPh sb="6" eb="10">
      <t>ノウリンギョギョウ</t>
    </rPh>
    <rPh sb="10" eb="13">
      <t>シュウギョウシャ</t>
    </rPh>
    <rPh sb="13" eb="15">
      <t>コンゴウ</t>
    </rPh>
    <rPh sb="15" eb="17">
      <t>セタイ</t>
    </rPh>
    <phoneticPr fontId="2"/>
  </si>
  <si>
    <t>農林漁業・業主混合世帯</t>
    <rPh sb="0" eb="2">
      <t>ノウリン</t>
    </rPh>
    <rPh sb="2" eb="4">
      <t>ギョギョウ</t>
    </rPh>
    <rPh sb="5" eb="7">
      <t>ギョウシュ</t>
    </rPh>
    <rPh sb="7" eb="9">
      <t>コンゴウ</t>
    </rPh>
    <rPh sb="9" eb="11">
      <t>セタイ</t>
    </rPh>
    <phoneticPr fontId="2"/>
  </si>
  <si>
    <t>農林漁業・雇用者混合世帯</t>
    <rPh sb="0" eb="2">
      <t>ノウリン</t>
    </rPh>
    <rPh sb="2" eb="4">
      <t>ギョギョウ</t>
    </rPh>
    <rPh sb="5" eb="8">
      <t>コヨウシャ</t>
    </rPh>
    <rPh sb="8" eb="10">
      <t>コンゴウ</t>
    </rPh>
    <rPh sb="10" eb="12">
      <t>セタイ</t>
    </rPh>
    <phoneticPr fontId="2"/>
  </si>
  <si>
    <t>非農林漁業・業主混合世帯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コンゴウ</t>
    </rPh>
    <rPh sb="10" eb="12">
      <t>セタイ</t>
    </rPh>
    <phoneticPr fontId="2"/>
  </si>
  <si>
    <t>非農林漁業・雇用者混合世帯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コンゴウ</t>
    </rPh>
    <rPh sb="11" eb="13">
      <t>セタイ</t>
    </rPh>
    <phoneticPr fontId="2"/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</si>
  <si>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2"/>
  </si>
  <si>
    <t>非農林漁業・業主世帯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セタイ</t>
    </rPh>
    <phoneticPr fontId="2"/>
  </si>
  <si>
    <t>非農林漁業・雇用者世帯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セタイ</t>
    </rPh>
    <phoneticPr fontId="2"/>
  </si>
  <si>
    <t>非農林漁業・業主・雇用者世帯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2"/>
  </si>
  <si>
    <t>（世帯の主な就業者が業主）</t>
    <rPh sb="1" eb="3">
      <t>セタイ</t>
    </rPh>
    <rPh sb="4" eb="5">
      <t>オモ</t>
    </rPh>
    <rPh sb="6" eb="9">
      <t>シュウギョウシャ</t>
    </rPh>
    <rPh sb="10" eb="12">
      <t>ギョウシュ</t>
    </rPh>
    <phoneticPr fontId="2"/>
  </si>
  <si>
    <t>（世帯の主な就業者が雇用者）</t>
    <rPh sb="1" eb="3">
      <t>セタイ</t>
    </rPh>
    <rPh sb="4" eb="5">
      <t>オモ</t>
    </rPh>
    <rPh sb="6" eb="9">
      <t>シュウギョウシャ</t>
    </rPh>
    <rPh sb="10" eb="13">
      <t>コヨウシャ</t>
    </rPh>
    <phoneticPr fontId="2"/>
  </si>
  <si>
    <t>非就業者世帯</t>
    <rPh sb="0" eb="1">
      <t>ヒ</t>
    </rPh>
    <rPh sb="1" eb="4">
      <t>シュウギョウシャ</t>
    </rPh>
    <rPh sb="4" eb="6">
      <t>セタイ</t>
    </rPh>
    <phoneticPr fontId="2"/>
  </si>
  <si>
    <t>分類不能世帯</t>
    <rPh sb="0" eb="2">
      <t>ブンルイ</t>
    </rPh>
    <rPh sb="2" eb="4">
      <t>フノウ</t>
    </rPh>
    <rPh sb="4" eb="6">
      <t>セタイ</t>
    </rPh>
    <phoneticPr fontId="2"/>
  </si>
  <si>
    <t>国勢調査</t>
    <phoneticPr fontId="2"/>
  </si>
  <si>
    <t>種別</t>
    <phoneticPr fontId="2"/>
  </si>
  <si>
    <t>世    帯    総    数</t>
    <phoneticPr fontId="2"/>
  </si>
  <si>
    <t>総      人      口</t>
    <phoneticPr fontId="2"/>
  </si>
  <si>
    <t>人    口    密    度</t>
    <phoneticPr fontId="2"/>
  </si>
  <si>
    <t>（％）</t>
    <phoneticPr fontId="2"/>
  </si>
  <si>
    <t>女１００人につき男</t>
    <phoneticPr fontId="2"/>
  </si>
  <si>
    <t>年  少  人  口  指  数</t>
    <phoneticPr fontId="2"/>
  </si>
  <si>
    <t xml:space="preserve">年 少 人 口 比 率 </t>
    <phoneticPr fontId="2"/>
  </si>
  <si>
    <t>（％）</t>
    <phoneticPr fontId="2"/>
  </si>
  <si>
    <t xml:space="preserve">生 産 年 齢 人 口 </t>
    <phoneticPr fontId="2"/>
  </si>
  <si>
    <t xml:space="preserve">生産年齢人口比率 </t>
    <phoneticPr fontId="2"/>
  </si>
  <si>
    <t xml:space="preserve">労 働 力 人 口 比 率 </t>
    <phoneticPr fontId="2"/>
  </si>
  <si>
    <t xml:space="preserve">老   年   人   口 </t>
    <phoneticPr fontId="2"/>
  </si>
  <si>
    <t>老  年  人  口  指  数</t>
    <phoneticPr fontId="2"/>
  </si>
  <si>
    <t>老 年 人 口 比 率</t>
    <phoneticPr fontId="2"/>
  </si>
  <si>
    <t>老  年  化  指  数</t>
    <phoneticPr fontId="2"/>
  </si>
  <si>
    <t xml:space="preserve">従   属   人   口 </t>
    <phoneticPr fontId="2"/>
  </si>
  <si>
    <t>従  属  人  口  指  数</t>
    <phoneticPr fontId="2"/>
  </si>
  <si>
    <t>従 属 人 口 比 率</t>
    <phoneticPr fontId="2"/>
  </si>
  <si>
    <t xml:space="preserve">人口集中地区面積 </t>
    <phoneticPr fontId="2"/>
  </si>
  <si>
    <t>（ｋ㎡）</t>
    <phoneticPr fontId="2"/>
  </si>
  <si>
    <t>人口集中地区人口</t>
    <rPh sb="0" eb="2">
      <t>ジンコウ</t>
    </rPh>
    <rPh sb="2" eb="4">
      <t>シュウチュウ</t>
    </rPh>
    <rPh sb="4" eb="6">
      <t>チク</t>
    </rPh>
    <phoneticPr fontId="2"/>
  </si>
  <si>
    <t>昼間流出人口</t>
    <rPh sb="0" eb="2">
      <t>ヒルマ</t>
    </rPh>
    <phoneticPr fontId="2"/>
  </si>
  <si>
    <t>(単位 ： ｋ㎡ ・ 世帯 ・ 人)</t>
    <phoneticPr fontId="2"/>
  </si>
  <si>
    <t>国勢調査</t>
    <phoneticPr fontId="2"/>
  </si>
  <si>
    <t>　　　　　　　　　　　　　
　　　　　　　　　　　　　　　区 分
　市 町 村 名</t>
    <rPh sb="34" eb="35">
      <t>シ</t>
    </rPh>
    <rPh sb="36" eb="37">
      <t>マチ</t>
    </rPh>
    <rPh sb="38" eb="39">
      <t>ムラ</t>
    </rPh>
    <rPh sb="40" eb="41">
      <t>メイ</t>
    </rPh>
    <phoneticPr fontId="2"/>
  </si>
  <si>
    <t>人</t>
    <rPh sb="0" eb="1">
      <t>ジン</t>
    </rPh>
    <phoneticPr fontId="2"/>
  </si>
  <si>
    <t>口</t>
    <rPh sb="0" eb="1">
      <t>コウ</t>
    </rPh>
    <phoneticPr fontId="2"/>
  </si>
  <si>
    <t>大分市</t>
    <phoneticPr fontId="18"/>
  </si>
  <si>
    <t>大分市　</t>
    <phoneticPr fontId="2"/>
  </si>
  <si>
    <t>別府市</t>
    <rPh sb="0" eb="3">
      <t>ベップシ</t>
    </rPh>
    <phoneticPr fontId="2"/>
  </si>
  <si>
    <t>中津市</t>
    <phoneticPr fontId="18"/>
  </si>
  <si>
    <t>津久見市</t>
    <rPh sb="0" eb="4">
      <t>ツクミシ</t>
    </rPh>
    <phoneticPr fontId="2"/>
  </si>
  <si>
    <t>由布市</t>
    <phoneticPr fontId="18"/>
  </si>
  <si>
    <t>東国東郡</t>
    <phoneticPr fontId="18"/>
  </si>
  <si>
    <t>国見町</t>
    <phoneticPr fontId="2"/>
  </si>
  <si>
    <t>姫島村</t>
    <rPh sb="0" eb="3">
      <t>ヒメジマムラ</t>
    </rPh>
    <phoneticPr fontId="2"/>
  </si>
  <si>
    <t>速見郡</t>
    <phoneticPr fontId="18"/>
  </si>
  <si>
    <t>日出町</t>
    <rPh sb="0" eb="2">
      <t>ヒジ</t>
    </rPh>
    <rPh sb="2" eb="3">
      <t>マチ</t>
    </rPh>
    <phoneticPr fontId="2"/>
  </si>
  <si>
    <t>玖珠郡</t>
    <phoneticPr fontId="18"/>
  </si>
  <si>
    <t>九重町</t>
    <rPh sb="0" eb="3">
      <t>ココノエチョウ</t>
    </rPh>
    <phoneticPr fontId="2"/>
  </si>
  <si>
    <t>玖珠町</t>
    <rPh sb="0" eb="3">
      <t>クスマチ</t>
    </rPh>
    <phoneticPr fontId="2"/>
  </si>
  <si>
    <t>(１k㎡あたり)</t>
    <phoneticPr fontId="2"/>
  </si>
  <si>
    <t>(１k㎡あたり)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</si>
  <si>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</si>
  <si>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</si>
  <si>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</si>
  <si>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</si>
  <si>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</si>
  <si>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</si>
  <si>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</si>
  <si>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</si>
  <si>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</si>
  <si>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情報通信業</t>
    <rPh sb="0" eb="2">
      <t>ジョウホウ</t>
    </rPh>
    <rPh sb="2" eb="5">
      <t>ツウシンギョウ</t>
    </rPh>
    <phoneticPr fontId="2"/>
  </si>
  <si>
    <t>医療・福祉</t>
    <rPh sb="0" eb="2">
      <t>イリョウ</t>
    </rPh>
    <rPh sb="3" eb="5">
      <t>フクシ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</si>
  <si>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</si>
  <si>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運輸業</t>
    <phoneticPr fontId="2"/>
  </si>
  <si>
    <t>卸売・小売業</t>
    <rPh sb="5" eb="6">
      <t>ギョウ</t>
    </rPh>
    <phoneticPr fontId="2"/>
  </si>
  <si>
    <t>飲食店・宿泊業</t>
    <rPh sb="0" eb="2">
      <t>インショク</t>
    </rPh>
    <rPh sb="2" eb="3">
      <t>テン</t>
    </rPh>
    <rPh sb="4" eb="5">
      <t>シュク</t>
    </rPh>
    <rPh sb="5" eb="6">
      <t>ハク</t>
    </rPh>
    <rPh sb="6" eb="7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</si>
  <si>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</si>
  <si>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</si>
  <si>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</si>
  <si>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</si>
  <si>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</si>
  <si>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</si>
  <si>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</si>
  <si>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</si>
  <si>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</si>
  <si>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</si>
  <si>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</si>
  <si>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</si>
  <si>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</si>
  <si>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ー</t>
    <phoneticPr fontId="2"/>
  </si>
  <si>
    <t>産　　　　　　 業　　　（　大　分　類　）</t>
    <phoneticPr fontId="2"/>
  </si>
  <si>
    <t>産　　　　業　　（ 大 分 類 ）</t>
    <rPh sb="0" eb="1">
      <t>サン</t>
    </rPh>
    <rPh sb="5" eb="6">
      <t>ギョウ</t>
    </rPh>
    <rPh sb="10" eb="15">
      <t>ダイブンルイ</t>
    </rPh>
    <phoneticPr fontId="2"/>
  </si>
  <si>
    <t>区　　　　　　　　　　　分</t>
    <rPh sb="0" eb="1">
      <t>ク</t>
    </rPh>
    <rPh sb="12" eb="13">
      <t>ブン</t>
    </rPh>
    <phoneticPr fontId="2"/>
  </si>
  <si>
    <t>（* ： 一部境界未定のため総務省統計局において推定した面積）</t>
    <rPh sb="5" eb="7">
      <t>イチブ</t>
    </rPh>
    <rPh sb="7" eb="9">
      <t>キョウカイ</t>
    </rPh>
    <rPh sb="9" eb="11">
      <t>ミテイ</t>
    </rPh>
    <rPh sb="14" eb="17">
      <t>ソウムショウ</t>
    </rPh>
    <rPh sb="17" eb="20">
      <t>トウケイキョク</t>
    </rPh>
    <rPh sb="24" eb="26">
      <t>スイテイ</t>
    </rPh>
    <rPh sb="28" eb="30">
      <t>メンセキ</t>
    </rPh>
    <phoneticPr fontId="2"/>
  </si>
  <si>
    <t>情報</t>
    <rPh sb="0" eb="2">
      <t>ジョウホウ</t>
    </rPh>
    <phoneticPr fontId="2"/>
  </si>
  <si>
    <t>運輸</t>
    <rPh sb="0" eb="2">
      <t>ウンユ</t>
    </rPh>
    <phoneticPr fontId="2"/>
  </si>
  <si>
    <t>飲・宿</t>
    <rPh sb="0" eb="1">
      <t>イン</t>
    </rPh>
    <rPh sb="2" eb="3">
      <t>ヤド</t>
    </rPh>
    <phoneticPr fontId="2"/>
  </si>
  <si>
    <t>電・ガ・水</t>
    <rPh sb="4" eb="5">
      <t>スイ</t>
    </rPh>
    <phoneticPr fontId="2"/>
  </si>
  <si>
    <t>医・福</t>
    <rPh sb="0" eb="1">
      <t>イ</t>
    </rPh>
    <rPh sb="2" eb="3">
      <t>フク</t>
    </rPh>
    <phoneticPr fontId="2"/>
  </si>
  <si>
    <t>教・学</t>
    <rPh sb="0" eb="1">
      <t>キョウ</t>
    </rPh>
    <rPh sb="2" eb="3">
      <t>ガク</t>
    </rPh>
    <phoneticPr fontId="2"/>
  </si>
  <si>
    <t>卸・小</t>
    <phoneticPr fontId="2"/>
  </si>
  <si>
    <t>金・保</t>
    <rPh sb="2" eb="3">
      <t>ホ</t>
    </rPh>
    <phoneticPr fontId="2"/>
  </si>
  <si>
    <t>複合サ</t>
    <rPh sb="0" eb="2">
      <t>フクゴウ</t>
    </rPh>
    <phoneticPr fontId="2"/>
  </si>
  <si>
    <t>第１８回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</si>
  <si>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１８</t>
    <phoneticPr fontId="2"/>
  </si>
  <si>
    <t>平成１９年１０月１日推計人口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</si>
  <si>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</si>
  <si>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</si>
  <si>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　　　　　産　　　　　　　　　業　　　　　　　　　別</t>
    <rPh sb="6" eb="27">
      <t>サンギョウベツ</t>
    </rPh>
    <phoneticPr fontId="2"/>
  </si>
  <si>
    <t>失 業 者</t>
    <rPh sb="0" eb="1">
      <t>シツ</t>
    </rPh>
    <rPh sb="2" eb="3">
      <t>セイゾウギョウ</t>
    </rPh>
    <rPh sb="4" eb="5">
      <t>シャ</t>
    </rPh>
    <phoneticPr fontId="2"/>
  </si>
  <si>
    <t>総 　 数</t>
    <rPh sb="0" eb="1">
      <t>ソウ</t>
    </rPh>
    <rPh sb="4" eb="5">
      <t>スウ</t>
    </rPh>
    <phoneticPr fontId="2"/>
  </si>
  <si>
    <t>漁 　 業</t>
    <rPh sb="0" eb="1">
      <t>ギョ</t>
    </rPh>
    <rPh sb="4" eb="5">
      <t>ギョウ</t>
    </rPh>
    <phoneticPr fontId="2"/>
  </si>
  <si>
    <t>建 設 業</t>
    <rPh sb="0" eb="3">
      <t>ケンセツ</t>
    </rPh>
    <rPh sb="4" eb="5">
      <t>ギョウ</t>
    </rPh>
    <phoneticPr fontId="2"/>
  </si>
  <si>
    <t>製 造 業</t>
    <rPh sb="0" eb="5">
      <t>セイゾウギョウ</t>
    </rPh>
    <phoneticPr fontId="2"/>
  </si>
  <si>
    <t>電気・ガス</t>
    <rPh sb="0" eb="2">
      <t>デンキ</t>
    </rPh>
    <phoneticPr fontId="2"/>
  </si>
  <si>
    <t>春木川</t>
    <rPh sb="0" eb="2">
      <t>ハルキ</t>
    </rPh>
    <rPh sb="2" eb="3">
      <t>ガワ</t>
    </rPh>
    <phoneticPr fontId="2"/>
  </si>
  <si>
    <t>構成率</t>
    <rPh sb="0" eb="3">
      <t>コウセイリツ</t>
    </rPh>
    <phoneticPr fontId="2"/>
  </si>
  <si>
    <t>総　　　　 　数</t>
    <rPh sb="0" eb="1">
      <t>フサ</t>
    </rPh>
    <rPh sb="7" eb="8">
      <t>カズ</t>
    </rPh>
    <phoneticPr fontId="2"/>
  </si>
  <si>
    <t>水道業</t>
    <rPh sb="0" eb="3">
      <t>スイドウギョウ</t>
    </rPh>
    <phoneticPr fontId="2"/>
  </si>
  <si>
    <t>就　　　　　　　　　業　　　　　　　　　人　　　　　　　　　口</t>
    <rPh sb="0" eb="1">
      <t>シュウ</t>
    </rPh>
    <rPh sb="10" eb="11">
      <t>ギョウ</t>
    </rPh>
    <rPh sb="20" eb="21">
      <t>ジン</t>
    </rPh>
    <rPh sb="30" eb="31">
      <t>クチ</t>
    </rPh>
    <phoneticPr fontId="2"/>
  </si>
  <si>
    <t>※</t>
    <phoneticPr fontId="2"/>
  </si>
  <si>
    <t>国勢調査調査区別人口・世帯数より統計係にて推計した数値。</t>
    <rPh sb="0" eb="2">
      <t>コクセイ</t>
    </rPh>
    <rPh sb="2" eb="4">
      <t>チョウサ</t>
    </rPh>
    <rPh sb="4" eb="6">
      <t>チョウサ</t>
    </rPh>
    <rPh sb="6" eb="8">
      <t>クベツ</t>
    </rPh>
    <rPh sb="8" eb="10">
      <t>ジンコウ</t>
    </rPh>
    <rPh sb="11" eb="14">
      <t>セタイスウ</t>
    </rPh>
    <rPh sb="16" eb="18">
      <t>トウケイ</t>
    </rPh>
    <rPh sb="18" eb="19">
      <t>カカリ</t>
    </rPh>
    <rPh sb="21" eb="23">
      <t>スイケイ</t>
    </rPh>
    <rPh sb="25" eb="27">
      <t>スウチ</t>
    </rPh>
    <phoneticPr fontId="2"/>
  </si>
  <si>
    <t>※ 国勢調査調査区別人口・世帯数より統計係にて推計した数値。</t>
    <rPh sb="2" eb="4">
      <t>コクセイ</t>
    </rPh>
    <rPh sb="4" eb="6">
      <t>チョウサ</t>
    </rPh>
    <rPh sb="6" eb="8">
      <t>チョウサ</t>
    </rPh>
    <rPh sb="8" eb="10">
      <t>クベツ</t>
    </rPh>
    <rPh sb="10" eb="12">
      <t>ジンコウ</t>
    </rPh>
    <rPh sb="13" eb="16">
      <t>セタイスウ</t>
    </rPh>
    <rPh sb="18" eb="20">
      <t>トウケイ</t>
    </rPh>
    <rPh sb="20" eb="21">
      <t>カカリ</t>
    </rPh>
    <rPh sb="23" eb="25">
      <t>スイケイ</t>
    </rPh>
    <rPh sb="27" eb="29">
      <t>スウチ</t>
    </rPh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</si>
  <si>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</si>
  <si>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</si>
  <si>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</si>
  <si>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</si>
  <si>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</si>
  <si>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</si>
  <si>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</si>
  <si>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</si>
  <si>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</si>
  <si>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</si>
  <si>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</si>
  <si>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</si>
  <si>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</si>
  <si>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 xml:space="preserve">前 回 比 増減 率 </t>
    <rPh sb="6" eb="8">
      <t>ゾウゲン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</si>
  <si>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</si>
  <si>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</si>
  <si>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</si>
  <si>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</si>
  <si>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</si>
  <si>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</si>
  <si>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</si>
  <si>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</si>
  <si>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  <phoneticPr fontId="2"/>
  </si>
  <si>
    <t>１０．</t>
  </si>
  <si>
    <t>１１．</t>
  </si>
  <si>
    <t>１２．</t>
    <phoneticPr fontId="2"/>
  </si>
  <si>
    <t>１．　人　口　の　推　移</t>
    <phoneticPr fontId="2"/>
  </si>
  <si>
    <t>５．　国　勢　調　査　の　概　要</t>
    <phoneticPr fontId="2"/>
  </si>
  <si>
    <t>７．　　　年　　　　齢　　　　別　　　　・　　</t>
    <phoneticPr fontId="2"/>
  </si>
  <si>
    <t xml:space="preserve">８．　労働力状態・産業（大分類）・年齢階層・ </t>
    <phoneticPr fontId="2"/>
  </si>
  <si>
    <t>９．　家　族　類　型　別　・　親　族　人　員　</t>
    <phoneticPr fontId="2"/>
  </si>
  <si>
    <t xml:space="preserve">１２．　町　別　・　世　帯 </t>
    <phoneticPr fontId="2"/>
  </si>
  <si>
    <t>（面積）</t>
    <rPh sb="1" eb="3">
      <t>メンセキ</t>
    </rPh>
    <phoneticPr fontId="2"/>
  </si>
  <si>
    <t>◎各地区計</t>
    <phoneticPr fontId="2"/>
  </si>
  <si>
    <t>　資料 … 市民課</t>
    <phoneticPr fontId="2"/>
  </si>
  <si>
    <t>※ 平成１９年版統計書より、国土交通省国土地理院の</t>
    <rPh sb="2" eb="4">
      <t>ヘイセイ</t>
    </rPh>
    <rPh sb="6" eb="7">
      <t>ネン</t>
    </rPh>
    <rPh sb="7" eb="8">
      <t>バン</t>
    </rPh>
    <rPh sb="8" eb="11">
      <t>トウケイショ</t>
    </rPh>
    <rPh sb="14" eb="16">
      <t>コクド</t>
    </rPh>
    <rPh sb="16" eb="19">
      <t>コウツウショウ</t>
    </rPh>
    <rPh sb="19" eb="20">
      <t>クニ</t>
    </rPh>
    <rPh sb="20" eb="21">
      <t>ツチ</t>
    </rPh>
    <rPh sb="21" eb="23">
      <t>チリ</t>
    </rPh>
    <rPh sb="23" eb="24">
      <t>イン</t>
    </rPh>
    <phoneticPr fontId="2"/>
  </si>
  <si>
    <t>老年化指数＝（６５歳以上人口）／（１５歳未満人口）× １００</t>
    <phoneticPr fontId="2"/>
  </si>
  <si>
    <t>従属人口指数＝｛（１５歳未満人口）＋（６５歳以上人口）｝／（１５歳～ ６４歳人口）× １００</t>
    <phoneticPr fontId="2"/>
  </si>
  <si>
    <t>年少人口指数＝（１５歳未満人口）／（１５ ～ ６４歳人口）× １００</t>
    <phoneticPr fontId="2"/>
  </si>
  <si>
    <t>老年人口指数＝（６５歳以上人口）／（１５ ～ ６４歳人口）×１００</t>
    <phoneticPr fontId="2"/>
  </si>
  <si>
    <t>平成２０年１０月１日推計人口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</si>
  <si>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（別府市以外に住民登録している者からの届出含む）</t>
    <rPh sb="4" eb="6">
      <t>イガイ</t>
    </rPh>
    <phoneticPr fontId="4"/>
  </si>
  <si>
    <t>平成１６年１０月１日推計人口</t>
    <phoneticPr fontId="2"/>
  </si>
  <si>
    <t>平成２１年１０月１日推計人口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</si>
  <si>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※人口密度  
    １２＝冊子『全国市町村要覧』市区町村別面積調　参照。
　　　　　　H20～国土地理院HP　「全国都道府県市区町村別面積調」
    １６＝統計書１７国土交通省国土地理院による面積。
　　　　　　（一部境界未定のため国土地理院が推定）</t>
    <rPh sb="1" eb="3">
      <t>ジンコウ</t>
    </rPh>
    <rPh sb="3" eb="5">
      <t>ミツド</t>
    </rPh>
    <rPh sb="15" eb="17">
      <t>サッシ</t>
    </rPh>
    <rPh sb="18" eb="20">
      <t>ゼンコク</t>
    </rPh>
    <rPh sb="20" eb="23">
      <t>シチョウソン</t>
    </rPh>
    <rPh sb="23" eb="25">
      <t>ヨウラン</t>
    </rPh>
    <rPh sb="26" eb="28">
      <t>シク</t>
    </rPh>
    <rPh sb="28" eb="30">
      <t>チョウソン</t>
    </rPh>
    <rPh sb="30" eb="31">
      <t>ベツ</t>
    </rPh>
    <rPh sb="31" eb="34">
      <t>メンセキチョウ</t>
    </rPh>
    <rPh sb="35" eb="37">
      <t>サンショウ</t>
    </rPh>
    <rPh sb="49" eb="51">
      <t>コクド</t>
    </rPh>
    <rPh sb="51" eb="53">
      <t>チリ</t>
    </rPh>
    <rPh sb="53" eb="54">
      <t>イン</t>
    </rPh>
    <rPh sb="58" eb="60">
      <t>ゼンコク</t>
    </rPh>
    <rPh sb="60" eb="64">
      <t>トドウフケン</t>
    </rPh>
    <rPh sb="64" eb="66">
      <t>シク</t>
    </rPh>
    <rPh sb="66" eb="68">
      <t>チョウソン</t>
    </rPh>
    <rPh sb="68" eb="69">
      <t>ベツ</t>
    </rPh>
    <rPh sb="69" eb="71">
      <t>メンセキ</t>
    </rPh>
    <rPh sb="71" eb="72">
      <t>シラ</t>
    </rPh>
    <rPh sb="82" eb="84">
      <t>トウケイ</t>
    </rPh>
    <rPh sb="84" eb="85">
      <t>ショ</t>
    </rPh>
    <rPh sb="87" eb="89">
      <t>コクド</t>
    </rPh>
    <rPh sb="89" eb="92">
      <t>コウツウショウ</t>
    </rPh>
    <rPh sb="92" eb="94">
      <t>コクド</t>
    </rPh>
    <rPh sb="94" eb="96">
      <t>チリ</t>
    </rPh>
    <rPh sb="96" eb="97">
      <t>イン</t>
    </rPh>
    <rPh sb="100" eb="102">
      <t>メンセキ</t>
    </rPh>
    <rPh sb="111" eb="113">
      <t>イチブ</t>
    </rPh>
    <rPh sb="113" eb="115">
      <t>キョウカイ</t>
    </rPh>
    <rPh sb="115" eb="117">
      <t>ミテイ</t>
    </rPh>
    <rPh sb="120" eb="122">
      <t>コクド</t>
    </rPh>
    <rPh sb="122" eb="124">
      <t>チリ</t>
    </rPh>
    <rPh sb="124" eb="125">
      <t>イン</t>
    </rPh>
    <rPh sb="126" eb="128">
      <t>スイテイ</t>
    </rPh>
    <phoneticPr fontId="2"/>
  </si>
  <si>
    <t>非  労  働  人  口</t>
    <rPh sb="9" eb="10">
      <t>ニン</t>
    </rPh>
    <rPh sb="12" eb="13">
      <t>グチ</t>
    </rPh>
    <phoneticPr fontId="2"/>
  </si>
  <si>
    <t>労  働  力  人  口</t>
    <phoneticPr fontId="2"/>
  </si>
  <si>
    <t>そ　の</t>
    <phoneticPr fontId="2"/>
  </si>
  <si>
    <t>のみの</t>
    <phoneticPr fontId="2"/>
  </si>
  <si>
    <t xml:space="preserve">         総                        数</t>
    <rPh sb="9" eb="10">
      <t>フサ</t>
    </rPh>
    <rPh sb="34" eb="35">
      <t>カズ</t>
    </rPh>
    <phoneticPr fontId="2"/>
  </si>
  <si>
    <t>総　　 　　　 数</t>
    <rPh sb="0" eb="1">
      <t>フサ</t>
    </rPh>
    <rPh sb="8" eb="9">
      <t>カズ</t>
    </rPh>
    <phoneticPr fontId="2"/>
  </si>
  <si>
    <t>*   20.21</t>
    <phoneticPr fontId="2"/>
  </si>
  <si>
    <t>*   25.24</t>
    <phoneticPr fontId="2"/>
  </si>
  <si>
    <t>*  477.67</t>
    <phoneticPr fontId="2"/>
  </si>
  <si>
    <t>*  142.69</t>
    <phoneticPr fontId="2"/>
  </si>
  <si>
    <t>２．  人　　口</t>
    <phoneticPr fontId="2"/>
  </si>
  <si>
    <t xml:space="preserve">     就業者および失業者数</t>
    <phoneticPr fontId="2"/>
  </si>
  <si>
    <t>２３</t>
    <phoneticPr fontId="2"/>
  </si>
  <si>
    <t>第１９回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</si>
  <si>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* 125.14</t>
    <phoneticPr fontId="2"/>
  </si>
  <si>
    <t>* 119.85</t>
    <phoneticPr fontId="2"/>
  </si>
  <si>
    <t>平　成　２２　年</t>
    <rPh sb="0" eb="1">
      <t>ヒラ</t>
    </rPh>
    <rPh sb="2" eb="3">
      <t>シゲル</t>
    </rPh>
    <rPh sb="7" eb="8">
      <t>ネン</t>
    </rPh>
    <phoneticPr fontId="2"/>
  </si>
  <si>
    <t>国東市</t>
    <rPh sb="2" eb="3">
      <t>シ</t>
    </rPh>
    <phoneticPr fontId="18"/>
  </si>
  <si>
    <t>旧市街区域</t>
    <rPh sb="0" eb="1">
      <t>キュウ</t>
    </rPh>
    <rPh sb="1" eb="3">
      <t>シガイ</t>
    </rPh>
    <rPh sb="3" eb="5">
      <t>クイキ</t>
    </rPh>
    <phoneticPr fontId="2"/>
  </si>
  <si>
    <t>平成１７年</t>
    <phoneticPr fontId="2"/>
  </si>
  <si>
    <t>総人口</t>
    <phoneticPr fontId="2"/>
  </si>
  <si>
    <t>総人口</t>
    <phoneticPr fontId="2"/>
  </si>
  <si>
    <t/>
  </si>
  <si>
    <t>平成22－平成17</t>
    <rPh sb="0" eb="2">
      <t>ヘイセイ</t>
    </rPh>
    <phoneticPr fontId="2"/>
  </si>
  <si>
    <t>平成22／平成17</t>
    <phoneticPr fontId="2"/>
  </si>
  <si>
    <t>面　積</t>
    <phoneticPr fontId="2"/>
  </si>
  <si>
    <t>面　積</t>
    <phoneticPr fontId="2"/>
  </si>
  <si>
    <t>*  319.16</t>
  </si>
  <si>
    <t>*  127.77</t>
  </si>
  <si>
    <t>*  557.85</t>
  </si>
  <si>
    <t>*  271.41</t>
  </si>
  <si>
    <t>平成１８年</t>
  </si>
  <si>
    <t>平成１９年</t>
  </si>
  <si>
    <t>平成２０年</t>
  </si>
  <si>
    <t>前回</t>
    <rPh sb="0" eb="2">
      <t>ゼンカイ</t>
    </rPh>
    <phoneticPr fontId="2"/>
  </si>
  <si>
    <t>不詳の数を引いた全数で割っている。</t>
    <rPh sb="0" eb="2">
      <t>フショウ</t>
    </rPh>
    <rPh sb="3" eb="4">
      <t>カズ</t>
    </rPh>
    <rPh sb="5" eb="6">
      <t>ヒ</t>
    </rPh>
    <rPh sb="8" eb="10">
      <t>ゼンスウ</t>
    </rPh>
    <rPh sb="11" eb="12">
      <t>ワ</t>
    </rPh>
    <phoneticPr fontId="2"/>
  </si>
  <si>
    <t>H23年国土地理院</t>
    <rPh sb="3" eb="4">
      <t>ネン</t>
    </rPh>
    <rPh sb="4" eb="6">
      <t>コクド</t>
    </rPh>
    <rPh sb="6" eb="8">
      <t>チリ</t>
    </rPh>
    <rPh sb="8" eb="9">
      <t>イン</t>
    </rPh>
    <phoneticPr fontId="2"/>
  </si>
  <si>
    <t xml:space="preserve">労  働  力  人  口 </t>
    <phoneticPr fontId="2"/>
  </si>
  <si>
    <t xml:space="preserve">昼   間   人   口  </t>
    <phoneticPr fontId="2"/>
  </si>
  <si>
    <t xml:space="preserve">昼 間 流 入 人 口 </t>
    <phoneticPr fontId="2"/>
  </si>
  <si>
    <t>豊後高田市</t>
    <phoneticPr fontId="2"/>
  </si>
  <si>
    <t xml:space="preserve">１０．　地 区 別 ・世 帯 数・ </t>
    <rPh sb="4" eb="5">
      <t>チ</t>
    </rPh>
    <phoneticPr fontId="2"/>
  </si>
  <si>
    <t xml:space="preserve">１１．　地区別・産業（大分類）別      </t>
    <rPh sb="4" eb="5">
      <t>チ</t>
    </rPh>
    <phoneticPr fontId="2"/>
  </si>
  <si>
    <t>= [人口] - [昼間流入人口] + [昼間流出人口]</t>
    <phoneticPr fontId="2"/>
  </si>
  <si>
    <r>
      <t>1世帯あたり</t>
    </r>
    <r>
      <rPr>
        <sz val="11"/>
        <rFont val="ＭＳ Ｐゴシック"/>
        <family val="3"/>
        <charset val="128"/>
      </rPr>
      <t>世帯人員</t>
    </r>
    <rPh sb="1" eb="3">
      <t>セタイ</t>
    </rPh>
    <rPh sb="8" eb="10">
      <t>ジンイン</t>
    </rPh>
    <phoneticPr fontId="2"/>
  </si>
  <si>
    <r>
      <t>6才未満</t>
    </r>
    <r>
      <rPr>
        <sz val="11"/>
        <rFont val="ＭＳ Ｐゴシック"/>
        <family val="3"/>
        <charset val="128"/>
      </rPr>
      <t>世帯人員</t>
    </r>
    <rPh sb="1" eb="2">
      <t>サイ</t>
    </rPh>
    <rPh sb="2" eb="4">
      <t>ミマン</t>
    </rPh>
    <rPh sb="6" eb="8">
      <t>ジンイン</t>
    </rPh>
    <phoneticPr fontId="2"/>
  </si>
  <si>
    <r>
      <t>18才未満</t>
    </r>
    <r>
      <rPr>
        <sz val="11"/>
        <rFont val="ＭＳ Ｐゴシック"/>
        <family val="3"/>
        <charset val="128"/>
      </rPr>
      <t>世帯人員</t>
    </r>
    <rPh sb="2" eb="3">
      <t>サイ</t>
    </rPh>
    <rPh sb="3" eb="5">
      <t>ミマン</t>
    </rPh>
    <rPh sb="7" eb="9">
      <t>ジンイン</t>
    </rPh>
    <phoneticPr fontId="2"/>
  </si>
  <si>
    <t>地区別・世帯数・男女別・年齢階層別人口</t>
    <rPh sb="1" eb="3">
      <t>クベツ</t>
    </rPh>
    <rPh sb="4" eb="7">
      <t>セタイスウ</t>
    </rPh>
    <rPh sb="8" eb="11">
      <t>ダンジョベツ</t>
    </rPh>
    <rPh sb="12" eb="14">
      <t>ネンレイ</t>
    </rPh>
    <rPh sb="14" eb="16">
      <t>カイソウ</t>
    </rPh>
    <rPh sb="16" eb="17">
      <t>ベツ</t>
    </rPh>
    <rPh sb="17" eb="19">
      <t>ジンコウ</t>
    </rPh>
    <phoneticPr fontId="2"/>
  </si>
  <si>
    <t>地区別・産業(大分類)別</t>
    <rPh sb="1" eb="3">
      <t>クベツ</t>
    </rPh>
    <rPh sb="4" eb="6">
      <t>サンギョウ</t>
    </rPh>
    <rPh sb="7" eb="9">
      <t>ダイブン</t>
    </rPh>
    <rPh sb="9" eb="10">
      <t>ルイ</t>
    </rPh>
    <rPh sb="11" eb="12">
      <t>ベツ</t>
    </rPh>
    <phoneticPr fontId="2"/>
  </si>
  <si>
    <r>
      <rPr>
        <sz val="11"/>
        <rFont val="ＭＳ Ｐゴシック"/>
        <family val="3"/>
        <charset val="128"/>
      </rPr>
      <t>一般世帯数</t>
    </r>
    <rPh sb="2" eb="5">
      <t>セタイスウ</t>
    </rPh>
    <phoneticPr fontId="2"/>
  </si>
  <si>
    <r>
      <rPr>
        <sz val="11"/>
        <rFont val="ＭＳ Ｐゴシック"/>
        <family val="3"/>
        <charset val="128"/>
      </rPr>
      <t>一般世帯人員</t>
    </r>
    <rPh sb="2" eb="4">
      <t>セタイ</t>
    </rPh>
    <rPh sb="4" eb="6">
      <t>ジンイン</t>
    </rPh>
    <phoneticPr fontId="2"/>
  </si>
  <si>
    <r>
      <t>6才未満のいる</t>
    </r>
    <r>
      <rPr>
        <sz val="11"/>
        <rFont val="ＭＳ Ｐゴシック"/>
        <family val="3"/>
        <charset val="128"/>
      </rPr>
      <t>一般世帯数</t>
    </r>
    <rPh sb="1" eb="2">
      <t>サイ</t>
    </rPh>
    <rPh sb="2" eb="4">
      <t>ミマン</t>
    </rPh>
    <rPh sb="9" eb="11">
      <t>セタイ</t>
    </rPh>
    <rPh sb="11" eb="12">
      <t>スウ</t>
    </rPh>
    <phoneticPr fontId="2"/>
  </si>
  <si>
    <t>6才未満のいる一般世帯人員</t>
    <rPh sb="1" eb="2">
      <t>サイ</t>
    </rPh>
    <rPh sb="2" eb="4">
      <t>ミマン</t>
    </rPh>
    <rPh sb="9" eb="11">
      <t>セタイ</t>
    </rPh>
    <rPh sb="11" eb="13">
      <t>ジンイン</t>
    </rPh>
    <phoneticPr fontId="2"/>
  </si>
  <si>
    <t>18才未満のいる一般世帯人員</t>
    <rPh sb="2" eb="3">
      <t>サイ</t>
    </rPh>
    <rPh sb="3" eb="5">
      <t>ミマン</t>
    </rPh>
    <rPh sb="10" eb="12">
      <t>セタイ</t>
    </rPh>
    <rPh sb="12" eb="14">
      <t>ジンイン</t>
    </rPh>
    <phoneticPr fontId="2"/>
  </si>
  <si>
    <t>65才以上のいる一般世帯人員</t>
    <rPh sb="2" eb="3">
      <t>サイ</t>
    </rPh>
    <rPh sb="3" eb="5">
      <t>イジョウ</t>
    </rPh>
    <rPh sb="10" eb="12">
      <t>セタイ</t>
    </rPh>
    <rPh sb="12" eb="14">
      <t>ジンイン</t>
    </rPh>
    <phoneticPr fontId="2"/>
  </si>
  <si>
    <t>18才未満のいる一般世帯数</t>
    <rPh sb="2" eb="3">
      <t>サイ</t>
    </rPh>
    <rPh sb="3" eb="5">
      <t>ミマン</t>
    </rPh>
    <rPh sb="10" eb="12">
      <t>セタイ</t>
    </rPh>
    <rPh sb="12" eb="13">
      <t>スウ</t>
    </rPh>
    <phoneticPr fontId="2"/>
  </si>
  <si>
    <t>65才以上のいる一般世帯数</t>
    <rPh sb="2" eb="3">
      <t>サイ</t>
    </rPh>
    <rPh sb="3" eb="5">
      <t>イジョウ</t>
    </rPh>
    <rPh sb="10" eb="12">
      <t>セタイ</t>
    </rPh>
    <rPh sb="12" eb="13">
      <t>スウ</t>
    </rPh>
    <phoneticPr fontId="2"/>
  </si>
  <si>
    <t>地　　　区</t>
    <rPh sb="0" eb="1">
      <t>チ</t>
    </rPh>
    <rPh sb="4" eb="5">
      <t>ク</t>
    </rPh>
    <phoneticPr fontId="2"/>
  </si>
  <si>
    <t>年</t>
    <rPh sb="0" eb="1">
      <t>ネン</t>
    </rPh>
    <phoneticPr fontId="10"/>
  </si>
  <si>
    <t>２．　年次別・国籍別・外国人住民登録者数</t>
    <rPh sb="14" eb="16">
      <t>ジュウミン</t>
    </rPh>
    <phoneticPr fontId="10"/>
  </si>
  <si>
    <t>○鶴見地区</t>
    <phoneticPr fontId="2"/>
  </si>
  <si>
    <t>南的ケ浜町</t>
  </si>
  <si>
    <t>北的ケ浜町</t>
  </si>
  <si>
    <t>弓ケ浜町</t>
  </si>
  <si>
    <t>餅ケ浜町</t>
  </si>
  <si>
    <t>末広町</t>
  </si>
  <si>
    <t>汐見町</t>
  </si>
  <si>
    <t>石垣東１０丁目</t>
  </si>
  <si>
    <t>石垣西１０丁目</t>
  </si>
  <si>
    <t>朝日ケ丘町</t>
  </si>
  <si>
    <t>風呂本</t>
  </si>
  <si>
    <t>亀川四の湯町１区</t>
  </si>
  <si>
    <t>内竈</t>
  </si>
  <si>
    <t>亀川四の湯町２区</t>
  </si>
  <si>
    <t>上人ケ浜町</t>
  </si>
  <si>
    <t>桜ケ丘</t>
  </si>
  <si>
    <t>平成２３年１０月１日推計人口</t>
    <rPh sb="0" eb="2">
      <t>ヘイセイ</t>
    </rPh>
    <rPh sb="4" eb="5">
      <t>ネン</t>
    </rPh>
    <rPh sb="7" eb="8">
      <t>ガツ</t>
    </rPh>
    <rPh sb="8" eb="10">
      <t>ツイタチ</t>
    </rPh>
    <rPh sb="10" eb="12">
      <t>スイケイ</t>
    </rPh>
    <rPh sb="12" eb="14">
      <t>ジンコウ</t>
    </rPh>
    <phoneticPr fontId="2"/>
  </si>
  <si>
    <t>就業者数</t>
    <rPh sb="0" eb="3">
      <t>シュウギョウシャ</t>
    </rPh>
    <rPh sb="3" eb="4">
      <t>スウ</t>
    </rPh>
    <phoneticPr fontId="2"/>
  </si>
  <si>
    <t>＋</t>
    <phoneticPr fontId="2"/>
  </si>
  <si>
    <t>完全失業者数</t>
    <rPh sb="0" eb="2">
      <t>カンゼン</t>
    </rPh>
    <rPh sb="2" eb="4">
      <t>シツギョウ</t>
    </rPh>
    <rPh sb="4" eb="5">
      <t>シャ</t>
    </rPh>
    <rPh sb="5" eb="6">
      <t>スウ</t>
    </rPh>
    <phoneticPr fontId="2"/>
  </si>
  <si>
    <t>←</t>
    <phoneticPr fontId="2"/>
  </si>
  <si>
    <t>-</t>
    <phoneticPr fontId="2"/>
  </si>
  <si>
    <t>農業、林業</t>
    <rPh sb="0" eb="2">
      <t>ノウギョウ</t>
    </rPh>
    <rPh sb="3" eb="5">
      <t>リンギョウ</t>
    </rPh>
    <phoneticPr fontId="2"/>
  </si>
  <si>
    <t>Ｃ</t>
    <phoneticPr fontId="2"/>
  </si>
  <si>
    <t>Ｄ</t>
    <phoneticPr fontId="2"/>
  </si>
  <si>
    <t>Ｅ</t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</si>
  <si>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</si>
  <si>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</si>
  <si>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</si>
  <si>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</si>
  <si>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</si>
  <si>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学術研究、専門・技術サービス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</si>
  <si>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</si>
  <si>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</si>
  <si>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</si>
  <si>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</si>
  <si>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</si>
  <si>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公務（ほかに分類されるものを除く）</t>
    <rPh sb="0" eb="2">
      <t>コウム</t>
    </rPh>
    <rPh sb="6" eb="8">
      <t>ブンルイ</t>
    </rPh>
    <rPh sb="14" eb="15">
      <t>ノゾ</t>
    </rPh>
    <phoneticPr fontId="2"/>
  </si>
  <si>
    <t>運・郵</t>
    <rPh sb="0" eb="1">
      <t>ウン</t>
    </rPh>
    <rPh sb="2" eb="3">
      <t>ユウ</t>
    </rPh>
    <phoneticPr fontId="2"/>
  </si>
  <si>
    <t>不動・賃貸</t>
    <rPh sb="0" eb="2">
      <t>フドウ</t>
    </rPh>
    <rPh sb="3" eb="5">
      <t>チンタイ</t>
    </rPh>
    <phoneticPr fontId="2"/>
  </si>
  <si>
    <t>宿・飲</t>
    <rPh sb="0" eb="1">
      <t>ヤド</t>
    </rPh>
    <rPh sb="2" eb="3">
      <t>オン</t>
    </rPh>
    <phoneticPr fontId="2"/>
  </si>
  <si>
    <t>学術</t>
    <rPh sb="0" eb="2">
      <t>ガクジュツ</t>
    </rPh>
    <phoneticPr fontId="2"/>
  </si>
  <si>
    <t>生活・娯</t>
    <rPh sb="0" eb="2">
      <t>セイカツ</t>
    </rPh>
    <rPh sb="3" eb="4">
      <t>ゴ</t>
    </rPh>
    <phoneticPr fontId="2"/>
  </si>
  <si>
    <t>教育</t>
    <rPh sb="0" eb="2">
      <t>キョウイク</t>
    </rPh>
    <phoneticPr fontId="2"/>
  </si>
  <si>
    <t>サービス</t>
    <phoneticPr fontId="2"/>
  </si>
  <si>
    <t>公務</t>
    <rPh sb="0" eb="2">
      <t>コウム</t>
    </rPh>
    <phoneticPr fontId="2"/>
  </si>
  <si>
    <t>卸売業、小売業</t>
    <rPh sb="0" eb="2">
      <t>オロシウリ</t>
    </rPh>
    <rPh sb="2" eb="3">
      <t>ギョウ</t>
    </rPh>
    <rPh sb="4" eb="7">
      <t>コウリギョウ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</si>
  <si>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</si>
  <si>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2"/>
  </si>
  <si>
    <t>鉱業、採石業</t>
    <rPh sb="0" eb="2">
      <t>コウギョウ</t>
    </rPh>
    <rPh sb="3" eb="5">
      <t>サイセキ</t>
    </rPh>
    <rPh sb="5" eb="6">
      <t>ギョウ</t>
    </rPh>
    <phoneticPr fontId="2"/>
  </si>
  <si>
    <t>砂利採取業</t>
    <rPh sb="0" eb="2">
      <t>ジャリ</t>
    </rPh>
    <rPh sb="2" eb="5">
      <t>サイシュギョウ</t>
    </rPh>
    <phoneticPr fontId="2"/>
  </si>
  <si>
    <t>運輸業</t>
    <rPh sb="0" eb="3">
      <t>ウンユギョウ</t>
    </rPh>
    <phoneticPr fontId="2"/>
  </si>
  <si>
    <t>郵便業</t>
    <rPh sb="0" eb="2">
      <t>ユウビン</t>
    </rPh>
    <rPh sb="2" eb="3">
      <t>ギョウ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</si>
  <si>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</si>
  <si>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</si>
  <si>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金融業</t>
    <rPh sb="0" eb="3">
      <t>キンユウギョウ</t>
    </rPh>
    <phoneticPr fontId="2"/>
  </si>
  <si>
    <t>保険業</t>
    <rPh sb="0" eb="3">
      <t>ホケンギョウ</t>
    </rPh>
    <phoneticPr fontId="2"/>
  </si>
  <si>
    <t>物品賃貸業</t>
    <rPh sb="0" eb="2">
      <t>ブッピン</t>
    </rPh>
    <rPh sb="2" eb="5">
      <t>チンタイギョウ</t>
    </rPh>
    <phoneticPr fontId="2"/>
  </si>
  <si>
    <t>学術研究</t>
    <rPh sb="0" eb="2">
      <t>ガクジュツ</t>
    </rPh>
    <rPh sb="2" eb="4">
      <t>ケンキュウ</t>
    </rPh>
    <phoneticPr fontId="2"/>
  </si>
  <si>
    <t>専門技術サービス</t>
    <rPh sb="0" eb="2">
      <t>センモン</t>
    </rPh>
    <rPh sb="2" eb="4">
      <t>ギジュツ</t>
    </rPh>
    <phoneticPr fontId="2"/>
  </si>
  <si>
    <t>宿泊業</t>
    <rPh sb="0" eb="2">
      <t>シュクハク</t>
    </rPh>
    <rPh sb="2" eb="3">
      <t>ギョウ</t>
    </rPh>
    <phoneticPr fontId="2"/>
  </si>
  <si>
    <t>飲食サービス</t>
    <rPh sb="0" eb="2">
      <t>インショク</t>
    </rPh>
    <phoneticPr fontId="2"/>
  </si>
  <si>
    <t>娯楽業</t>
    <rPh sb="0" eb="3">
      <t>ゴラクギョウ</t>
    </rPh>
    <phoneticPr fontId="2"/>
  </si>
  <si>
    <t>生活関連サービス</t>
    <rPh sb="0" eb="2">
      <t>セイカツ</t>
    </rPh>
    <rPh sb="2" eb="4">
      <t>カンレン</t>
    </rPh>
    <phoneticPr fontId="2"/>
  </si>
  <si>
    <t>学習支援業</t>
    <rPh sb="0" eb="2">
      <t>ガクシュウ</t>
    </rPh>
    <rPh sb="2" eb="4">
      <t>シエン</t>
    </rPh>
    <rPh sb="4" eb="5">
      <t>ギョウ</t>
    </rPh>
    <phoneticPr fontId="2"/>
  </si>
  <si>
    <t>医療</t>
    <rPh sb="0" eb="2">
      <t>イリョウ</t>
    </rPh>
    <phoneticPr fontId="2"/>
  </si>
  <si>
    <t>福祉</t>
    <rPh sb="0" eb="2">
      <t>フクシ</t>
    </rPh>
    <phoneticPr fontId="2"/>
  </si>
  <si>
    <t>複合サービス</t>
    <rPh sb="0" eb="2">
      <t>フクゴウ</t>
    </rPh>
    <phoneticPr fontId="2"/>
  </si>
  <si>
    <t>他に分類されない</t>
    <rPh sb="0" eb="1">
      <t>ホカ</t>
    </rPh>
    <rPh sb="2" eb="4">
      <t>ブンルイ</t>
    </rPh>
    <phoneticPr fontId="2"/>
  </si>
  <si>
    <t>サービス業</t>
    <rPh sb="4" eb="5">
      <t>ギョウ</t>
    </rPh>
    <phoneticPr fontId="2"/>
  </si>
  <si>
    <t>分類不能</t>
    <rPh sb="0" eb="2">
      <t>ブンルイ</t>
    </rPh>
    <rPh sb="2" eb="4">
      <t>フノウ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</si>
  <si>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</si>
  <si>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T</t>
    <phoneticPr fontId="2"/>
  </si>
  <si>
    <t>　 人　 員</t>
    <rPh sb="2" eb="6">
      <t>ジンイン</t>
    </rPh>
    <phoneticPr fontId="2"/>
  </si>
  <si>
    <t>就　 業　 者　 数</t>
    <rPh sb="0" eb="1">
      <t>シュウ</t>
    </rPh>
    <rPh sb="3" eb="4">
      <t>ギョウ</t>
    </rPh>
    <rPh sb="6" eb="7">
      <t>シャ</t>
    </rPh>
    <rPh sb="9" eb="10">
      <t>スウ</t>
    </rPh>
    <phoneticPr fontId="2"/>
  </si>
  <si>
    <t>６．　県下市町村別人口および世帯数</t>
    <phoneticPr fontId="2"/>
  </si>
  <si>
    <t>２４</t>
    <phoneticPr fontId="2"/>
  </si>
  <si>
    <t>平成２４年１０月１日推計人口</t>
    <rPh sb="0" eb="2">
      <t>ヘイセイ</t>
    </rPh>
    <rPh sb="4" eb="5">
      <t>ネン</t>
    </rPh>
    <rPh sb="7" eb="8">
      <t>ガツ</t>
    </rPh>
    <rPh sb="8" eb="10">
      <t>ツイタチ</t>
    </rPh>
    <rPh sb="10" eb="12">
      <t>スイケイ</t>
    </rPh>
    <rPh sb="12" eb="14">
      <t>ジンコウ</t>
    </rPh>
    <phoneticPr fontId="2"/>
  </si>
  <si>
    <t>平成２５年１０月１日推計人口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</si>
  <si>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H24年10月１日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</si>
  <si>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H25年10月１日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</si>
  <si>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２６</t>
    <phoneticPr fontId="2"/>
  </si>
  <si>
    <t>H25年10月２日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</si>
  <si>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2015/1/21現在で最新</t>
    <rPh sb="9" eb="11">
      <t>ゲンザイ</t>
    </rPh>
    <rPh sb="12" eb="14">
      <t>サイシン</t>
    </rPh>
    <phoneticPr fontId="2"/>
  </si>
  <si>
    <t>上人本町</t>
    <phoneticPr fontId="2"/>
  </si>
  <si>
    <t>平成２６年１０月１日推計人口</t>
    <rPh sb="0" eb="2">
      <t>ヘイセイ</t>
    </rPh>
    <rPh sb="4" eb="5">
      <t>ネン</t>
    </rPh>
    <rPh sb="7" eb="8">
      <t>ガツ</t>
    </rPh>
    <rPh sb="9" eb="10">
      <t>ヒ</t>
    </rPh>
    <rPh sb="10" eb="12">
      <t>スイケイ</t>
    </rPh>
    <rPh sb="12" eb="14">
      <t>ジンコウ</t>
    </rPh>
    <phoneticPr fontId="2"/>
  </si>
  <si>
    <t>２７</t>
    <phoneticPr fontId="2"/>
  </si>
  <si>
    <t>平　成　２７　年</t>
    <rPh sb="0" eb="1">
      <t>ヒラ</t>
    </rPh>
    <rPh sb="2" eb="3">
      <t>シゲル</t>
    </rPh>
    <rPh sb="7" eb="8">
      <t>ネン</t>
    </rPh>
    <phoneticPr fontId="2"/>
  </si>
  <si>
    <t>平成２７年１０月１日現在</t>
    <rPh sb="0" eb="2">
      <t>ヘイセイ</t>
    </rPh>
    <phoneticPr fontId="2"/>
  </si>
  <si>
    <t>平成27年</t>
    <rPh sb="0" eb="2">
      <t>ヘイセイ</t>
    </rPh>
    <rPh sb="4" eb="5">
      <t>ネン</t>
    </rPh>
    <phoneticPr fontId="2"/>
  </si>
  <si>
    <t>平成２７年１０月１日現在</t>
    <phoneticPr fontId="2"/>
  </si>
  <si>
    <t>平成２７年１０月１日現在</t>
    <rPh sb="0" eb="5">
      <t>ヘ７</t>
    </rPh>
    <phoneticPr fontId="2"/>
  </si>
  <si>
    <t>第２０回　国勢調査</t>
    <rPh sb="0" eb="1">
      <t>ダイ</t>
    </rPh>
    <rPh sb="3" eb="4">
      <t>カイ</t>
    </rPh>
    <rPh sb="5" eb="7">
      <t>コクセイ</t>
    </rPh>
    <rPh sb="7" eb="9">
      <t>チョウサ</t>
    </rPh>
    <phoneticPr fontId="2"/>
  </si>
  <si>
    <t>平成27／平成22</t>
    <phoneticPr fontId="2"/>
  </si>
  <si>
    <t>平成27－平成22</t>
    <rPh sb="0" eb="2">
      <t>ヘイセイ</t>
    </rPh>
    <phoneticPr fontId="2"/>
  </si>
  <si>
    <t xml:space="preserve"> 数　・　人　口</t>
    <phoneticPr fontId="2"/>
  </si>
  <si>
    <t>…</t>
    <phoneticPr fontId="2"/>
  </si>
  <si>
    <t>　　『全国都道府県市区町村別面積調』をもとに、人口密度を再計算。</t>
    <phoneticPr fontId="2"/>
  </si>
  <si>
    <t>H28年10月１日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</si>
  <si>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平成２７年１０月１日現在</t>
    <rPh sb="4" eb="5">
      <t>ネン</t>
    </rPh>
    <phoneticPr fontId="2"/>
  </si>
  <si>
    <t>平成２８年１０月１日推計人口</t>
    <rPh sb="0" eb="2">
      <t>ヘイセイ</t>
    </rPh>
    <rPh sb="4" eb="5">
      <t>ネン</t>
    </rPh>
    <rPh sb="7" eb="8">
      <t>ガツ</t>
    </rPh>
    <rPh sb="9" eb="10">
      <t>ニチ</t>
    </rPh>
    <rPh sb="10" eb="12">
      <t>スイケイ</t>
    </rPh>
    <rPh sb="12" eb="14">
      <t>ジンコウ</t>
    </rPh>
    <phoneticPr fontId="2"/>
  </si>
  <si>
    <t>資料 … 情報推進課</t>
    <rPh sb="5" eb="7">
      <t>ジョウホウ</t>
    </rPh>
    <rPh sb="7" eb="9">
      <t>スイシン</t>
    </rPh>
    <phoneticPr fontId="2"/>
  </si>
  <si>
    <t>２８</t>
    <phoneticPr fontId="2"/>
  </si>
  <si>
    <t>平成２９年９月３０日現在　　住民登録人口</t>
    <rPh sb="0" eb="2">
      <t>ヘイセイ</t>
    </rPh>
    <rPh sb="4" eb="5">
      <t>ネン</t>
    </rPh>
    <rPh sb="6" eb="7">
      <t>ツキ</t>
    </rPh>
    <rPh sb="9" eb="10">
      <t>ヒ</t>
    </rPh>
    <rPh sb="10" eb="12">
      <t>ゲンザイ</t>
    </rPh>
    <rPh sb="14" eb="16">
      <t>ジュウミン</t>
    </rPh>
    <rPh sb="16" eb="18">
      <t>トウロク</t>
    </rPh>
    <rPh sb="18" eb="20">
      <t>ジンコウ</t>
    </rPh>
    <phoneticPr fontId="2"/>
  </si>
  <si>
    <t>H28年10月1日　国土地理院</t>
    <rPh sb="3" eb="4">
      <t>ネン</t>
    </rPh>
    <rPh sb="6" eb="7">
      <t>ガツ</t>
    </rPh>
    <rPh sb="8" eb="9">
      <t>ニチ</t>
    </rPh>
    <rPh sb="10" eb="12">
      <t>コクド</t>
    </rPh>
    <rPh sb="12" eb="14">
      <t>チリ</t>
    </rPh>
    <rPh sb="14" eb="15">
      <t>イン</t>
    </rPh>
    <phoneticPr fontId="2"/>
  </si>
  <si>
    <t>平成２９年１２月末日現在</t>
    <rPh sb="8" eb="9">
      <t>マツ</t>
    </rPh>
    <phoneticPr fontId="10"/>
  </si>
  <si>
    <t>総　数</t>
    <phoneticPr fontId="2"/>
  </si>
  <si>
    <t>フィリピン</t>
    <phoneticPr fontId="2"/>
  </si>
  <si>
    <t>インドネシア</t>
    <phoneticPr fontId="2"/>
  </si>
  <si>
    <t>ベトナム</t>
    <phoneticPr fontId="2"/>
  </si>
  <si>
    <t>２５</t>
    <phoneticPr fontId="10"/>
  </si>
  <si>
    <t>２６</t>
    <phoneticPr fontId="10"/>
  </si>
  <si>
    <t>２７</t>
    <phoneticPr fontId="10"/>
  </si>
  <si>
    <t>２８</t>
    <phoneticPr fontId="10"/>
  </si>
  <si>
    <t>２９</t>
    <phoneticPr fontId="10"/>
  </si>
  <si>
    <t>資料 … 市民課</t>
  </si>
  <si>
    <t>３．　人　口　異　動</t>
    <phoneticPr fontId="4"/>
  </si>
  <si>
    <t>２６</t>
    <phoneticPr fontId="11"/>
  </si>
  <si>
    <t>２７</t>
    <phoneticPr fontId="11"/>
  </si>
  <si>
    <t>２８</t>
    <phoneticPr fontId="11"/>
  </si>
  <si>
    <t>２９</t>
    <phoneticPr fontId="11"/>
  </si>
  <si>
    <t>※平成２４年７月の法改正により
　　　外国人住民が住民基本台帳に含まれるようになりました。</t>
    <rPh sb="1" eb="3">
      <t>ヘイセイ</t>
    </rPh>
    <rPh sb="5" eb="6">
      <t>ネン</t>
    </rPh>
    <rPh sb="7" eb="8">
      <t>ガツ</t>
    </rPh>
    <rPh sb="9" eb="12">
      <t>ホウカイセイ</t>
    </rPh>
    <rPh sb="19" eb="21">
      <t>ガイコク</t>
    </rPh>
    <rPh sb="21" eb="22">
      <t>ジン</t>
    </rPh>
    <rPh sb="22" eb="24">
      <t>ジュウミン</t>
    </rPh>
    <rPh sb="25" eb="27">
      <t>ジュウミン</t>
    </rPh>
    <rPh sb="27" eb="29">
      <t>キホン</t>
    </rPh>
    <rPh sb="29" eb="31">
      <t>ダイチョウ</t>
    </rPh>
    <rPh sb="32" eb="33">
      <t>フク</t>
    </rPh>
    <phoneticPr fontId="4"/>
  </si>
  <si>
    <t>資料…市民課</t>
    <rPh sb="0" eb="2">
      <t>シリョウ</t>
    </rPh>
    <rPh sb="3" eb="6">
      <t>シミンカ</t>
    </rPh>
    <phoneticPr fontId="11"/>
  </si>
  <si>
    <t>４．　人　口　動　態</t>
    <phoneticPr fontId="4"/>
  </si>
  <si>
    <t>-</t>
    <phoneticPr fontId="2"/>
  </si>
  <si>
    <t>－</t>
    <phoneticPr fontId="2"/>
  </si>
  <si>
    <t>　就　　業　　者　　数</t>
    <phoneticPr fontId="2"/>
  </si>
  <si>
    <t>-</t>
    <phoneticPr fontId="2"/>
  </si>
  <si>
    <t>-</t>
    <phoneticPr fontId="2"/>
  </si>
  <si>
    <t>不　　　　　　　　　詳</t>
    <rPh sb="0" eb="1">
      <t>フ</t>
    </rPh>
    <rPh sb="10" eb="11">
      <t>ショウ</t>
    </rPh>
    <phoneticPr fontId="2"/>
  </si>
  <si>
    <t>不　詳</t>
    <rPh sb="0" eb="1">
      <t>フ</t>
    </rPh>
    <rPh sb="2" eb="3">
      <t>ショウ</t>
    </rPh>
    <phoneticPr fontId="2"/>
  </si>
  <si>
    <t>資料 …情報推進課</t>
    <rPh sb="4" eb="6">
      <t>ジョウホウ</t>
    </rPh>
    <rPh sb="6" eb="8">
      <t>スイシン</t>
    </rPh>
    <phoneticPr fontId="2"/>
  </si>
  <si>
    <r>
      <t>平成2</t>
    </r>
    <r>
      <rPr>
        <sz val="11"/>
        <rFont val="ＭＳ Ｐゴシック"/>
        <family val="3"/>
        <charset val="128"/>
      </rPr>
      <t>2年</t>
    </r>
    <phoneticPr fontId="2"/>
  </si>
  <si>
    <t>平　　 成　　２２　　年</t>
    <rPh sb="0" eb="1">
      <t>ヘイ</t>
    </rPh>
    <phoneticPr fontId="2"/>
  </si>
  <si>
    <t>Ｈ２２年</t>
    <rPh sb="3" eb="4">
      <t>ネン</t>
    </rPh>
    <phoneticPr fontId="2"/>
  </si>
  <si>
    <t>平　　 成　　２７　　年</t>
    <rPh sb="0" eb="1">
      <t>ヘイ</t>
    </rPh>
    <phoneticPr fontId="2"/>
  </si>
  <si>
    <t>Ｈ２７年</t>
    <rPh sb="3" eb="4">
      <t>ネン</t>
    </rPh>
    <phoneticPr fontId="2"/>
  </si>
  <si>
    <t>※市民課窓口で受理した件数。</t>
    <phoneticPr fontId="4"/>
  </si>
  <si>
    <t>※ 面積については国土交通省国土地理院 『平成27年全国都道府県市区町村別面積調』からのデータ。</t>
    <rPh sb="2" eb="4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21" eb="23">
      <t>ヘイセイ</t>
    </rPh>
    <rPh sb="25" eb="26">
      <t>ネン</t>
    </rPh>
    <rPh sb="26" eb="28">
      <t>ゼンコク</t>
    </rPh>
    <rPh sb="28" eb="32">
      <t>トドウフケン</t>
    </rPh>
    <rPh sb="32" eb="34">
      <t>シク</t>
    </rPh>
    <rPh sb="34" eb="36">
      <t>チョウソン</t>
    </rPh>
    <rPh sb="36" eb="37">
      <t>ベツ</t>
    </rPh>
    <rPh sb="37" eb="39">
      <t>メンセキ</t>
    </rPh>
    <rPh sb="39" eb="40">
      <t>チョウ</t>
    </rPh>
    <phoneticPr fontId="2"/>
  </si>
  <si>
    <t>※ 平成27年国勢調査は、簡易調査のため面積の調査項目はありませんでした。</t>
    <rPh sb="7" eb="9">
      <t>コクセイ</t>
    </rPh>
    <rPh sb="9" eb="11">
      <t>チョウサ</t>
    </rPh>
    <rPh sb="13" eb="15">
      <t>カンイ</t>
    </rPh>
    <rPh sb="15" eb="17">
      <t>チョウサ</t>
    </rPh>
    <rPh sb="20" eb="22">
      <t>メンセキ</t>
    </rPh>
    <rPh sb="23" eb="25">
      <t>チョウサ</t>
    </rPh>
    <rPh sb="25" eb="27">
      <t>コウモク</t>
    </rPh>
    <phoneticPr fontId="2"/>
  </si>
  <si>
    <t>※住民基本台帳に記載されている外国人住民数による数値。</t>
    <phoneticPr fontId="2"/>
  </si>
  <si>
    <t>※総数は従業上の地位「不詳」を含む。</t>
    <phoneticPr fontId="2"/>
  </si>
  <si>
    <t>(2.17)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</si>
</sst>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80" formatCode="#,##0_ "/>
    <numFmt numFmtId="182" formatCode="#,##0_);[Red]\(#,##0\)"/>
    <numFmt numFmtId="183" formatCode="#,##0.0;\-#,##0.0"/>
    <numFmt numFmtId="184" formatCode="0.0"/>
    <numFmt numFmtId="191" formatCode="#,##0.0_ "/>
    <numFmt numFmtId="192" formatCode="#,##0;&quot;△ &quot;#,##0"/>
    <numFmt numFmtId="193" formatCode="#,##0.0;&quot;△ &quot;#,##0.0"/>
    <numFmt numFmtId="194" formatCode="#,##0.00;&quot;△ &quot;#,##0.00"/>
    <numFmt numFmtId="196" formatCode="#,##0.00_ "/>
    <numFmt numFmtId="198" formatCode="#,##0.00_);\(#,##0.00\)"/>
    <numFmt numFmtId="201" formatCode="0,000&quot; 人&quot;_ "/>
    <numFmt numFmtId="203" formatCode="000&quot; ％&quot;_ "/>
    <numFmt numFmtId="207" formatCode="0;&quot;△ &quot;0"/>
    <numFmt numFmtId="214" formatCode="0.00_ 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 diagonalDown="1">
      <left/>
      <right/>
      <top style="medium">
        <color indexed="64"/>
      </top>
      <bottom/>
      <diagonal style="thin">
        <color indexed="8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/>
      <top/>
      <bottom style="thin">
        <color indexed="64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64"/>
      </bottom>
      <diagonal style="thin">
        <color indexed="8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/>
  </cellStyleXfs>
  <cellXfs count="830">
    <xf numFmtId="0" fontId="0" fillId="0" borderId="0" xfId="0"/>
    <xf numFmtId="0" fontId="0" fillId="0" borderId="0" xfId="0" applyFont="1" applyFill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0" xfId="0" applyFont="1" applyFill="1" applyAlignment="1">
      <alignment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0" xfId="2" applyFont="1" applyFill="1" applyAlignment="1">
      <alignment horizontal="right" vertical="center"/>
    </xf>
    <xf numFmtId="38" fontId="3" fillId="0" borderId="0" xfId="2" applyFont="1" applyFill="1" applyAlignment="1">
      <alignment horizontal="distributed" vertical="center"/>
    </xf>
    <xf numFmtId="38" fontId="3" fillId="0" borderId="0" xfId="2" applyFont="1" applyFill="1" applyBorder="1" applyAlignment="1">
      <alignment horizontal="distributed" vertical="center"/>
    </xf>
    <xf numFmtId="38" fontId="8" fillId="0" borderId="0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38" fontId="4" fillId="0" borderId="0" xfId="2" applyFont="1" applyFill="1" applyBorder="1" applyAlignment="1" applyProtection="1">
      <alignment horizontal="center" vertical="center"/>
    </xf>
    <xf numFmtId="38" fontId="3" fillId="0" borderId="0" xfId="2" applyFont="1" applyFill="1" applyBorder="1" applyAlignment="1">
      <alignment horizontal="distributed" vertical="center" indent="1"/>
    </xf>
    <xf numFmtId="38" fontId="8" fillId="0" borderId="0" xfId="2" applyFont="1" applyFill="1" applyBorder="1" applyAlignment="1">
      <alignment horizontal="left" vertical="center"/>
    </xf>
    <xf numFmtId="214" fontId="3" fillId="0" borderId="0" xfId="0" applyNumberFormat="1" applyFont="1" applyFill="1" applyAlignment="1">
      <alignment horizontal="center"/>
    </xf>
    <xf numFmtId="0" fontId="9" fillId="0" borderId="0" xfId="0" applyFont="1" applyFill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 applyProtection="1">
      <alignment horizontal="left" vertical="center"/>
    </xf>
    <xf numFmtId="180" fontId="3" fillId="0" borderId="0" xfId="0" applyNumberFormat="1" applyFont="1" applyFill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ont="1" applyFill="1" applyBorder="1"/>
    <xf numFmtId="0" fontId="0" fillId="0" borderId="1" xfId="0" applyFont="1" applyFill="1" applyBorder="1"/>
    <xf numFmtId="0" fontId="3" fillId="0" borderId="1" xfId="0" applyFont="1" applyFill="1" applyBorder="1" applyProtection="1"/>
    <xf numFmtId="0" fontId="3" fillId="0" borderId="0" xfId="0" applyFont="1" applyFill="1" applyBorder="1" applyProtection="1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8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3" fillId="0" borderId="0" xfId="2" applyFont="1" applyFill="1" applyBorder="1" applyAlignment="1" applyProtection="1">
      <alignment horizontal="right" vertical="center"/>
    </xf>
    <xf numFmtId="38" fontId="12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 shrinkToFit="1"/>
    </xf>
    <xf numFmtId="38" fontId="5" fillId="0" borderId="0" xfId="2" applyFont="1" applyFill="1" applyAlignment="1">
      <alignment horizontal="center" shrinkToFit="1"/>
    </xf>
    <xf numFmtId="182" fontId="5" fillId="0" borderId="0" xfId="2" applyNumberFormat="1" applyFont="1" applyFill="1" applyAlignment="1">
      <alignment horizontal="right" shrinkToFit="1"/>
    </xf>
    <xf numFmtId="38" fontId="5" fillId="0" borderId="0" xfId="2" applyFont="1" applyFill="1" applyAlignment="1">
      <alignment shrinkToFit="1"/>
    </xf>
    <xf numFmtId="38" fontId="5" fillId="0" borderId="0" xfId="2" applyFont="1" applyFill="1"/>
    <xf numFmtId="0" fontId="0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center" vertical="center"/>
    </xf>
    <xf numFmtId="38" fontId="5" fillId="0" borderId="0" xfId="2" applyFont="1" applyFill="1" applyBorder="1" applyAlignment="1" applyProtection="1">
      <alignment horizontal="center"/>
    </xf>
    <xf numFmtId="38" fontId="17" fillId="0" borderId="0" xfId="2" applyFont="1" applyFill="1" applyBorder="1" applyAlignment="1" applyProtection="1">
      <alignment horizontal="center" vertical="center"/>
    </xf>
    <xf numFmtId="38" fontId="19" fillId="0" borderId="0" xfId="2" applyFont="1" applyFill="1" applyBorder="1" applyAlignment="1" applyProtection="1">
      <alignment horizontal="right" vertical="center"/>
    </xf>
    <xf numFmtId="194" fontId="19" fillId="0" borderId="0" xfId="0" applyNumberFormat="1" applyFont="1" applyFill="1" applyBorder="1" applyAlignment="1" applyProtection="1">
      <alignment vertical="center"/>
    </xf>
    <xf numFmtId="38" fontId="12" fillId="0" borderId="0" xfId="2" applyFont="1" applyFill="1" applyAlignment="1" applyProtection="1">
      <alignment horizontal="right" vertical="center"/>
    </xf>
    <xf numFmtId="38" fontId="12" fillId="0" borderId="0" xfId="2" applyFont="1" applyFill="1" applyAlignment="1" applyProtection="1">
      <alignment vertical="center"/>
    </xf>
    <xf numFmtId="38" fontId="19" fillId="0" borderId="0" xfId="2" applyFont="1" applyFill="1" applyAlignment="1" applyProtection="1">
      <alignment horizontal="right" vertical="center"/>
    </xf>
    <xf numFmtId="194" fontId="19" fillId="0" borderId="0" xfId="0" applyNumberFormat="1" applyFont="1" applyFill="1" applyBorder="1" applyAlignment="1" applyProtection="1">
      <alignment horizontal="right" vertical="center"/>
    </xf>
    <xf numFmtId="194" fontId="12" fillId="0" borderId="0" xfId="0" applyNumberFormat="1" applyFont="1" applyFill="1" applyBorder="1" applyAlignment="1" applyProtection="1">
      <alignment vertical="center"/>
    </xf>
    <xf numFmtId="38" fontId="12" fillId="0" borderId="0" xfId="2" applyFont="1" applyFill="1" applyBorder="1" applyAlignment="1" applyProtection="1">
      <alignment horizontal="right" vertical="center"/>
    </xf>
    <xf numFmtId="194" fontId="12" fillId="0" borderId="0" xfId="0" applyNumberFormat="1" applyFont="1" applyFill="1" applyBorder="1" applyAlignment="1" applyProtection="1">
      <alignment horizontal="right" vertical="center"/>
    </xf>
    <xf numFmtId="38" fontId="3" fillId="0" borderId="0" xfId="2" applyFont="1" applyFill="1" applyBorder="1" applyAlignment="1" applyProtection="1">
      <alignment vertical="top"/>
    </xf>
    <xf numFmtId="38" fontId="3" fillId="0" borderId="0" xfId="2" applyFont="1" applyFill="1" applyAlignment="1" applyProtection="1">
      <alignment vertical="center"/>
    </xf>
    <xf numFmtId="38" fontId="3" fillId="0" borderId="0" xfId="2" applyFont="1" applyFill="1" applyBorder="1" applyAlignment="1" applyProtection="1">
      <alignment vertical="center"/>
    </xf>
    <xf numFmtId="0" fontId="19" fillId="0" borderId="0" xfId="0" applyFont="1" applyFill="1"/>
    <xf numFmtId="38" fontId="12" fillId="0" borderId="0" xfId="2" applyFont="1" applyFill="1"/>
    <xf numFmtId="38" fontId="12" fillId="0" borderId="0" xfId="2" applyFont="1" applyFill="1" applyAlignment="1">
      <alignment horizontal="right"/>
    </xf>
    <xf numFmtId="194" fontId="22" fillId="0" borderId="0" xfId="0" applyNumberFormat="1" applyFont="1" applyFill="1" applyAlignment="1">
      <alignment vertical="center"/>
    </xf>
    <xf numFmtId="193" fontId="23" fillId="0" borderId="0" xfId="0" applyNumberFormat="1" applyFont="1" applyFill="1" applyAlignment="1">
      <alignment horizontal="right" vertical="center"/>
    </xf>
    <xf numFmtId="192" fontId="24" fillId="0" borderId="0" xfId="0" applyNumberFormat="1" applyFont="1" applyFill="1" applyAlignment="1">
      <alignment vertical="center"/>
    </xf>
    <xf numFmtId="193" fontId="22" fillId="0" borderId="0" xfId="0" applyNumberFormat="1" applyFont="1" applyFill="1" applyAlignment="1">
      <alignment vertical="center"/>
    </xf>
    <xf numFmtId="193" fontId="24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distributed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/>
    <xf numFmtId="0" fontId="16" fillId="0" borderId="0" xfId="0" applyFont="1" applyFill="1"/>
    <xf numFmtId="0" fontId="13" fillId="0" borderId="0" xfId="0" applyFont="1" applyFill="1" applyAlignment="1">
      <alignment horizontal="left" vertic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37" fontId="3" fillId="0" borderId="4" xfId="0" applyNumberFormat="1" applyFont="1" applyFill="1" applyBorder="1" applyAlignment="1" applyProtection="1">
      <alignment horizontal="left" vertical="center"/>
    </xf>
    <xf numFmtId="192" fontId="3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3" fillId="0" borderId="5" xfId="0" applyFont="1" applyFill="1" applyBorder="1" applyAlignment="1" applyProtection="1">
      <alignment horizontal="distributed" vertical="center" indent="3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 indent="1"/>
    </xf>
    <xf numFmtId="0" fontId="3" fillId="0" borderId="6" xfId="0" applyFont="1" applyFill="1" applyBorder="1" applyAlignment="1">
      <alignment horizontal="distributed" vertical="center"/>
    </xf>
    <xf numFmtId="37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distributed" indent="1"/>
    </xf>
    <xf numFmtId="0" fontId="0" fillId="0" borderId="0" xfId="0" applyFont="1" applyFill="1" applyBorder="1" applyAlignment="1">
      <alignment horizontal="distributed" vertical="center" indent="1"/>
    </xf>
    <xf numFmtId="37" fontId="12" fillId="0" borderId="0" xfId="0" applyNumberFormat="1" applyFont="1" applyFill="1" applyBorder="1" applyAlignment="1" applyProtection="1">
      <alignment vertical="center"/>
    </xf>
    <xf numFmtId="192" fontId="12" fillId="0" borderId="0" xfId="0" applyNumberFormat="1" applyFont="1" applyFill="1" applyBorder="1" applyAlignment="1" applyProtection="1">
      <alignment vertical="center"/>
    </xf>
    <xf numFmtId="192" fontId="12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/>
    <xf numFmtId="37" fontId="3" fillId="0" borderId="0" xfId="0" applyNumberFormat="1" applyFont="1" applyFill="1" applyBorder="1" applyProtection="1"/>
    <xf numFmtId="0" fontId="3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11" xfId="0" applyFont="1" applyFill="1" applyBorder="1"/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17" fillId="0" borderId="14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9" fillId="0" borderId="16" xfId="0" applyFont="1" applyFill="1" applyBorder="1" applyAlignment="1" applyProtection="1">
      <alignment horizontal="distributed" vertical="center" indent="2"/>
    </xf>
    <xf numFmtId="0" fontId="0" fillId="0" borderId="17" xfId="0" applyFont="1" applyFill="1" applyBorder="1" applyAlignment="1" applyProtection="1">
      <alignment horizontal="distributed" vertical="center"/>
    </xf>
    <xf numFmtId="0" fontId="0" fillId="0" borderId="18" xfId="0" applyFont="1" applyFill="1" applyBorder="1" applyAlignment="1" applyProtection="1">
      <alignment horizontal="distributed" vertical="center"/>
    </xf>
    <xf numFmtId="37" fontId="12" fillId="0" borderId="0" xfId="0" applyNumberFormat="1" applyFont="1" applyFill="1" applyAlignment="1" applyProtection="1">
      <alignment vertical="center"/>
    </xf>
    <xf numFmtId="183" fontId="12" fillId="0" borderId="0" xfId="0" applyNumberFormat="1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84" fontId="12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horizontal="distributed" vertical="center" wrapText="1"/>
    </xf>
    <xf numFmtId="0" fontId="9" fillId="0" borderId="19" xfId="0" applyFont="1" applyFill="1" applyBorder="1" applyAlignment="1" applyProtection="1">
      <alignment horizontal="distributed" vertical="center" wrapText="1"/>
    </xf>
    <xf numFmtId="0" fontId="0" fillId="0" borderId="0" xfId="0" applyFont="1" applyFill="1" applyBorder="1" applyAlignment="1" applyProtection="1">
      <alignment horizontal="distributed" vertical="center"/>
    </xf>
    <xf numFmtId="0" fontId="9" fillId="0" borderId="19" xfId="0" applyFont="1" applyFill="1" applyBorder="1"/>
    <xf numFmtId="0" fontId="9" fillId="0" borderId="0" xfId="0" applyFont="1" applyFill="1" applyBorder="1"/>
    <xf numFmtId="0" fontId="9" fillId="0" borderId="0" xfId="0" applyFont="1" applyFill="1" applyAlignment="1" applyProtection="1">
      <alignment horizontal="distributed" vertical="center"/>
    </xf>
    <xf numFmtId="0" fontId="0" fillId="0" borderId="0" xfId="0" applyFont="1" applyFill="1" applyAlignment="1" applyProtection="1">
      <alignment horizontal="distributed" vertical="center"/>
    </xf>
    <xf numFmtId="0" fontId="0" fillId="0" borderId="19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 applyProtection="1">
      <alignment horizontal="left" vertical="center"/>
    </xf>
    <xf numFmtId="0" fontId="9" fillId="0" borderId="19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0" fillId="0" borderId="20" xfId="0" applyFont="1" applyFill="1" applyBorder="1" applyAlignment="1">
      <alignment horizontal="right" vertical="center"/>
    </xf>
    <xf numFmtId="0" fontId="0" fillId="0" borderId="20" xfId="0" applyFont="1" applyFill="1" applyBorder="1"/>
    <xf numFmtId="0" fontId="0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2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distributed" vertical="center"/>
    </xf>
    <xf numFmtId="0" fontId="0" fillId="0" borderId="23" xfId="0" applyFont="1" applyFill="1" applyBorder="1" applyAlignment="1" applyProtection="1">
      <alignment horizontal="distributed" vertical="center"/>
    </xf>
    <xf numFmtId="39" fontId="3" fillId="0" borderId="0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Alignment="1" applyProtection="1">
      <alignment vertical="center"/>
    </xf>
    <xf numFmtId="183" fontId="3" fillId="0" borderId="0" xfId="0" applyNumberFormat="1" applyFont="1" applyFill="1" applyAlignment="1" applyProtection="1">
      <alignment vertical="center"/>
    </xf>
    <xf numFmtId="184" fontId="3" fillId="0" borderId="0" xfId="0" applyNumberFormat="1" applyFont="1" applyFill="1" applyAlignment="1" applyProtection="1">
      <alignment vertical="center"/>
    </xf>
    <xf numFmtId="194" fontId="3" fillId="0" borderId="24" xfId="0" applyNumberFormat="1" applyFont="1" applyFill="1" applyBorder="1" applyAlignment="1" applyProtection="1">
      <alignment horizontal="right" vertical="center"/>
    </xf>
    <xf numFmtId="193" fontId="3" fillId="0" borderId="0" xfId="0" applyNumberFormat="1" applyFont="1" applyFill="1" applyBorder="1" applyAlignment="1" applyProtection="1">
      <alignment vertical="center"/>
    </xf>
    <xf numFmtId="193" fontId="3" fillId="0" borderId="0" xfId="0" applyNumberFormat="1" applyFont="1" applyFill="1" applyBorder="1" applyAlignment="1" applyProtection="1">
      <alignment horizontal="right" vertical="center"/>
    </xf>
    <xf numFmtId="0" fontId="0" fillId="0" borderId="19" xfId="0" applyFont="1" applyFill="1" applyBorder="1"/>
    <xf numFmtId="194" fontId="9" fillId="0" borderId="0" xfId="0" applyNumberFormat="1" applyFont="1" applyFill="1" applyBorder="1"/>
    <xf numFmtId="194" fontId="0" fillId="0" borderId="0" xfId="0" applyNumberFormat="1" applyFont="1" applyFill="1" applyBorder="1" applyAlignment="1" applyProtection="1">
      <alignment horizontal="distributed" vertical="center"/>
    </xf>
    <xf numFmtId="0" fontId="0" fillId="0" borderId="8" xfId="0" applyFont="1" applyFill="1" applyBorder="1"/>
    <xf numFmtId="0" fontId="12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26" xfId="0" applyFont="1" applyFill="1" applyBorder="1" applyAlignment="1" applyProtection="1">
      <alignment horizontal="center" vertical="center"/>
    </xf>
    <xf numFmtId="37" fontId="19" fillId="0" borderId="0" xfId="0" applyNumberFormat="1" applyFont="1" applyFill="1" applyAlignment="1" applyProtection="1">
      <alignment vertical="center"/>
    </xf>
    <xf numFmtId="37" fontId="0" fillId="0" borderId="27" xfId="0" applyNumberFormat="1" applyFont="1" applyFill="1" applyBorder="1" applyAlignment="1" applyProtection="1">
      <alignment vertical="center"/>
    </xf>
    <xf numFmtId="37" fontId="0" fillId="0" borderId="0" xfId="0" applyNumberFormat="1" applyFont="1" applyFill="1" applyAlignment="1" applyProtection="1">
      <alignment vertical="center"/>
    </xf>
    <xf numFmtId="37" fontId="12" fillId="0" borderId="28" xfId="0" applyNumberFormat="1" applyFont="1" applyFill="1" applyBorder="1" applyAlignment="1" applyProtection="1">
      <alignment vertical="center"/>
    </xf>
    <xf numFmtId="37" fontId="19" fillId="0" borderId="28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29" xfId="0" applyFont="1" applyFill="1" applyBorder="1" applyAlignment="1">
      <alignment vertical="center"/>
    </xf>
    <xf numFmtId="37" fontId="0" fillId="0" borderId="29" xfId="0" applyNumberFormat="1" applyFont="1" applyFill="1" applyBorder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12" fillId="0" borderId="28" xfId="0" applyFont="1" applyFill="1" applyBorder="1" applyAlignment="1" applyProtection="1">
      <alignment vertical="center"/>
    </xf>
    <xf numFmtId="0" fontId="0" fillId="0" borderId="29" xfId="0" applyFont="1" applyFill="1" applyBorder="1" applyAlignment="1" applyProtection="1">
      <alignment vertical="center"/>
    </xf>
    <xf numFmtId="0" fontId="0" fillId="0" borderId="27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37" fontId="9" fillId="0" borderId="0" xfId="0" applyNumberFormat="1" applyFont="1" applyFill="1" applyAlignment="1" applyProtection="1">
      <alignment vertical="center"/>
    </xf>
    <xf numFmtId="37" fontId="0" fillId="0" borderId="24" xfId="0" applyNumberFormat="1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183" fontId="12" fillId="0" borderId="24" xfId="0" applyNumberFormat="1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justify" vertical="center"/>
    </xf>
    <xf numFmtId="180" fontId="3" fillId="0" borderId="0" xfId="0" applyNumberFormat="1" applyFont="1" applyFill="1" applyBorder="1" applyAlignment="1" applyProtection="1">
      <alignment horizontal="right" vertical="center"/>
    </xf>
    <xf numFmtId="0" fontId="3" fillId="0" borderId="24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justify" vertical="center"/>
    </xf>
    <xf numFmtId="0" fontId="3" fillId="0" borderId="6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justify" vertical="center"/>
    </xf>
    <xf numFmtId="180" fontId="8" fillId="0" borderId="0" xfId="0" applyNumberFormat="1" applyFont="1" applyFill="1" applyBorder="1" applyAlignment="1" applyProtection="1">
      <alignment horizontal="right" vertical="center"/>
    </xf>
    <xf numFmtId="0" fontId="8" fillId="0" borderId="24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0" fillId="0" borderId="24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distributed" vertical="center"/>
    </xf>
    <xf numFmtId="0" fontId="3" fillId="0" borderId="24" xfId="0" applyFont="1" applyFill="1" applyBorder="1" applyAlignment="1" applyProtection="1">
      <alignment vertical="center" shrinkToFit="1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right" vertical="center"/>
    </xf>
    <xf numFmtId="0" fontId="5" fillId="0" borderId="22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196" fontId="12" fillId="0" borderId="0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6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9" fillId="0" borderId="0" xfId="0" applyFont="1" applyFill="1" applyBorder="1" applyAlignment="1">
      <alignment horizontal="center" vertical="center"/>
    </xf>
    <xf numFmtId="180" fontId="19" fillId="0" borderId="33" xfId="0" applyNumberFormat="1" applyFont="1" applyFill="1" applyBorder="1" applyAlignment="1">
      <alignment horizontal="right" vertical="center"/>
    </xf>
    <xf numFmtId="180" fontId="19" fillId="0" borderId="0" xfId="0" applyNumberFormat="1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180" fontId="8" fillId="0" borderId="33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 indent="1"/>
    </xf>
    <xf numFmtId="180" fontId="8" fillId="0" borderId="24" xfId="0" applyNumberFormat="1" applyFont="1" applyFill="1" applyBorder="1" applyAlignment="1">
      <alignment horizontal="right" vertical="center"/>
    </xf>
    <xf numFmtId="198" fontId="8" fillId="0" borderId="0" xfId="0" applyNumberFormat="1" applyFont="1" applyFill="1" applyAlignment="1">
      <alignment horizontal="right" vertical="center"/>
    </xf>
    <xf numFmtId="180" fontId="3" fillId="0" borderId="24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indent="1"/>
    </xf>
    <xf numFmtId="38" fontId="3" fillId="0" borderId="0" xfId="2" applyFont="1" applyFill="1" applyBorder="1" applyAlignment="1">
      <alignment vertical="center"/>
    </xf>
    <xf numFmtId="198" fontId="3" fillId="0" borderId="0" xfId="0" applyNumberFormat="1" applyFont="1" applyFill="1" applyAlignment="1">
      <alignment horizontal="right" vertical="center"/>
    </xf>
    <xf numFmtId="180" fontId="3" fillId="0" borderId="39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201" fontId="3" fillId="0" borderId="0" xfId="0" applyNumberFormat="1" applyFont="1" applyFill="1" applyAlignment="1">
      <alignment horizontal="center" vertical="center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top" shrinkToFit="1"/>
    </xf>
    <xf numFmtId="0" fontId="3" fillId="0" borderId="37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 vertical="center" indent="1"/>
    </xf>
    <xf numFmtId="180" fontId="3" fillId="0" borderId="6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distributed" vertical="center" indent="1"/>
    </xf>
    <xf numFmtId="38" fontId="12" fillId="0" borderId="24" xfId="2" applyFont="1" applyFill="1" applyBorder="1" applyAlignment="1">
      <alignment vertical="center"/>
    </xf>
    <xf numFmtId="38" fontId="12" fillId="0" borderId="0" xfId="2" applyFont="1" applyFill="1" applyBorder="1" applyAlignment="1">
      <alignment horizontal="right" vertical="center"/>
    </xf>
    <xf numFmtId="38" fontId="12" fillId="0" borderId="6" xfId="2" applyFont="1" applyFill="1" applyBorder="1" applyAlignment="1">
      <alignment horizontal="right" vertical="center"/>
    </xf>
    <xf numFmtId="203" fontId="12" fillId="0" borderId="24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distributed" vertical="center" indent="1"/>
    </xf>
    <xf numFmtId="196" fontId="3" fillId="0" borderId="24" xfId="0" applyNumberFormat="1" applyFont="1" applyFill="1" applyBorder="1" applyAlignment="1">
      <alignment horizontal="right" vertical="center"/>
    </xf>
    <xf numFmtId="196" fontId="3" fillId="0" borderId="0" xfId="0" applyNumberFormat="1" applyFont="1" applyFill="1" applyBorder="1" applyAlignment="1">
      <alignment horizontal="right" vertical="center"/>
    </xf>
    <xf numFmtId="196" fontId="3" fillId="0" borderId="7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8" fontId="8" fillId="0" borderId="0" xfId="2" applyFont="1" applyFill="1" applyAlignment="1">
      <alignment horizontal="right" vertical="center"/>
    </xf>
    <xf numFmtId="38" fontId="8" fillId="0" borderId="0" xfId="2" applyFont="1" applyFill="1" applyAlignment="1">
      <alignment horizontal="left" vertical="center"/>
    </xf>
    <xf numFmtId="38" fontId="3" fillId="0" borderId="41" xfId="2" applyFont="1" applyFill="1" applyBorder="1" applyAlignment="1">
      <alignment horizontal="center" vertical="center"/>
    </xf>
    <xf numFmtId="38" fontId="3" fillId="0" borderId="42" xfId="2" applyFont="1" applyFill="1" applyBorder="1" applyAlignment="1">
      <alignment horizontal="center" vertical="center"/>
    </xf>
    <xf numFmtId="38" fontId="8" fillId="0" borderId="43" xfId="2" applyFont="1" applyFill="1" applyBorder="1" applyAlignment="1">
      <alignment horizontal="distributed" vertical="center" indent="1"/>
    </xf>
    <xf numFmtId="38" fontId="19" fillId="0" borderId="44" xfId="2" applyFont="1" applyFill="1" applyBorder="1" applyAlignment="1">
      <alignment horizontal="right" vertical="center"/>
    </xf>
    <xf numFmtId="38" fontId="19" fillId="0" borderId="45" xfId="2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distributed" vertical="center" indent="1"/>
    </xf>
    <xf numFmtId="38" fontId="12" fillId="0" borderId="0" xfId="2" applyFont="1" applyFill="1" applyBorder="1" applyAlignment="1">
      <alignment vertical="center" shrinkToFit="1"/>
    </xf>
    <xf numFmtId="38" fontId="12" fillId="0" borderId="45" xfId="2" applyFont="1" applyFill="1" applyBorder="1" applyAlignment="1">
      <alignment vertical="center" shrinkToFit="1"/>
    </xf>
    <xf numFmtId="38" fontId="12" fillId="0" borderId="48" xfId="2" applyFont="1" applyFill="1" applyBorder="1" applyAlignment="1">
      <alignment vertical="center" shrinkToFit="1"/>
    </xf>
    <xf numFmtId="38" fontId="12" fillId="0" borderId="49" xfId="2" applyFont="1" applyFill="1" applyBorder="1" applyAlignment="1">
      <alignment horizontal="right" vertical="center"/>
    </xf>
    <xf numFmtId="38" fontId="12" fillId="0" borderId="24" xfId="2" applyFont="1" applyFill="1" applyBorder="1" applyAlignment="1">
      <alignment horizontal="right" vertical="center"/>
    </xf>
    <xf numFmtId="38" fontId="12" fillId="0" borderId="50" xfId="2" applyFont="1" applyFill="1" applyBorder="1" applyAlignment="1">
      <alignment horizontal="right" vertical="center"/>
    </xf>
    <xf numFmtId="38" fontId="12" fillId="0" borderId="49" xfId="2" applyFont="1" applyFill="1" applyBorder="1" applyAlignment="1">
      <alignment vertical="center" shrinkToFit="1"/>
    </xf>
    <xf numFmtId="38" fontId="12" fillId="0" borderId="24" xfId="2" applyFont="1" applyFill="1" applyBorder="1" applyAlignment="1">
      <alignment vertical="center" shrinkToFit="1"/>
    </xf>
    <xf numFmtId="38" fontId="12" fillId="0" borderId="50" xfId="2" applyFont="1" applyFill="1" applyBorder="1" applyAlignment="1">
      <alignment vertical="center" shrinkToFit="1"/>
    </xf>
    <xf numFmtId="38" fontId="12" fillId="0" borderId="49" xfId="2" applyFont="1" applyFill="1" applyBorder="1" applyAlignment="1" applyProtection="1">
      <alignment horizontal="right" vertical="center"/>
      <protection locked="0"/>
    </xf>
    <xf numFmtId="38" fontId="12" fillId="0" borderId="24" xfId="2" applyFont="1" applyFill="1" applyBorder="1" applyAlignment="1" applyProtection="1">
      <alignment horizontal="right" vertical="center"/>
      <protection locked="0"/>
    </xf>
    <xf numFmtId="38" fontId="3" fillId="0" borderId="51" xfId="2" applyFont="1" applyFill="1" applyBorder="1" applyAlignment="1">
      <alignment horizontal="distributed" vertical="center" indent="1"/>
    </xf>
    <xf numFmtId="38" fontId="12" fillId="0" borderId="36" xfId="2" applyFont="1" applyFill="1" applyBorder="1" applyAlignment="1">
      <alignment horizontal="right" vertical="center"/>
    </xf>
    <xf numFmtId="38" fontId="12" fillId="0" borderId="37" xfId="2" applyFont="1" applyFill="1" applyBorder="1" applyAlignment="1">
      <alignment horizontal="right" vertical="center"/>
    </xf>
    <xf numFmtId="38" fontId="12" fillId="0" borderId="52" xfId="2" applyFont="1" applyFill="1" applyBorder="1" applyAlignment="1">
      <alignment horizontal="right" vertical="center"/>
    </xf>
    <xf numFmtId="38" fontId="8" fillId="0" borderId="53" xfId="2" applyFont="1" applyFill="1" applyBorder="1" applyAlignment="1">
      <alignment horizontal="distributed" vertical="center" indent="1"/>
    </xf>
    <xf numFmtId="38" fontId="19" fillId="0" borderId="41" xfId="2" applyFont="1" applyFill="1" applyBorder="1" applyAlignment="1">
      <alignment horizontal="right" vertical="center"/>
    </xf>
    <xf numFmtId="38" fontId="19" fillId="0" borderId="42" xfId="2" applyFont="1" applyFill="1" applyBorder="1" applyAlignment="1">
      <alignment horizontal="right" vertical="center"/>
    </xf>
    <xf numFmtId="38" fontId="3" fillId="0" borderId="8" xfId="2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distributed" vertical="center" indent="1"/>
    </xf>
    <xf numFmtId="38" fontId="3" fillId="0" borderId="54" xfId="2" applyFont="1" applyFill="1" applyBorder="1" applyAlignment="1">
      <alignment horizontal="distributed" vertical="center" indent="1"/>
    </xf>
    <xf numFmtId="38" fontId="12" fillId="0" borderId="55" xfId="2" applyFont="1" applyFill="1" applyBorder="1" applyAlignment="1">
      <alignment horizontal="right" vertical="center"/>
    </xf>
    <xf numFmtId="38" fontId="12" fillId="0" borderId="39" xfId="2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center" vertical="center"/>
    </xf>
    <xf numFmtId="38" fontId="3" fillId="0" borderId="56" xfId="2" applyFont="1" applyFill="1" applyBorder="1" applyAlignment="1">
      <alignment horizontal="distributed" vertical="center" indent="1"/>
    </xf>
    <xf numFmtId="38" fontId="3" fillId="0" borderId="46" xfId="2" applyFont="1" applyFill="1" applyBorder="1" applyAlignment="1">
      <alignment horizontal="distributed" vertical="center" indent="1"/>
    </xf>
    <xf numFmtId="38" fontId="12" fillId="0" borderId="44" xfId="2" applyFont="1" applyFill="1" applyBorder="1" applyAlignment="1">
      <alignment vertical="center" shrinkToFit="1"/>
    </xf>
    <xf numFmtId="38" fontId="12" fillId="0" borderId="57" xfId="2" applyFont="1" applyFill="1" applyBorder="1" applyAlignment="1">
      <alignment vertical="center" shrinkToFit="1"/>
    </xf>
    <xf numFmtId="38" fontId="12" fillId="0" borderId="57" xfId="2" applyFont="1" applyFill="1" applyBorder="1" applyAlignment="1">
      <alignment horizontal="right" vertical="center"/>
    </xf>
    <xf numFmtId="38" fontId="12" fillId="0" borderId="36" xfId="2" applyFont="1" applyFill="1" applyBorder="1" applyAlignment="1">
      <alignment vertical="center" shrinkToFit="1"/>
    </xf>
    <xf numFmtId="38" fontId="19" fillId="0" borderId="55" xfId="2" applyFont="1" applyFill="1" applyBorder="1" applyAlignment="1">
      <alignment horizontal="right" vertical="center"/>
    </xf>
    <xf numFmtId="38" fontId="12" fillId="0" borderId="0" xfId="2" applyFont="1" applyFill="1" applyAlignment="1">
      <alignment horizontal="right" vertical="center"/>
    </xf>
    <xf numFmtId="38" fontId="12" fillId="0" borderId="39" xfId="2" applyFont="1" applyFill="1" applyBorder="1" applyAlignment="1" applyProtection="1">
      <alignment vertical="center"/>
      <protection locked="0"/>
    </xf>
    <xf numFmtId="38" fontId="12" fillId="0" borderId="55" xfId="2" applyFont="1" applyFill="1" applyBorder="1" applyAlignment="1">
      <alignment vertical="center" shrinkToFit="1"/>
    </xf>
    <xf numFmtId="38" fontId="12" fillId="0" borderId="55" xfId="2" applyFont="1" applyFill="1" applyBorder="1" applyAlignment="1" applyProtection="1">
      <alignment vertical="center"/>
      <protection locked="0"/>
    </xf>
    <xf numFmtId="38" fontId="12" fillId="0" borderId="57" xfId="2" applyFont="1" applyFill="1" applyBorder="1" applyAlignment="1" applyProtection="1">
      <alignment vertical="center"/>
      <protection locked="0"/>
    </xf>
    <xf numFmtId="38" fontId="8" fillId="0" borderId="58" xfId="2" applyFont="1" applyFill="1" applyBorder="1" applyAlignment="1">
      <alignment horizontal="distributed" vertical="center" indent="1"/>
    </xf>
    <xf numFmtId="38" fontId="19" fillId="0" borderId="59" xfId="2" applyFont="1" applyFill="1" applyBorder="1" applyAlignment="1">
      <alignment horizontal="right" vertical="center"/>
    </xf>
    <xf numFmtId="38" fontId="19" fillId="0" borderId="60" xfId="2" applyFont="1" applyFill="1" applyBorder="1" applyAlignment="1">
      <alignment horizontal="right" vertical="center"/>
    </xf>
    <xf numFmtId="38" fontId="3" fillId="0" borderId="61" xfId="2" applyFont="1" applyFill="1" applyBorder="1" applyAlignment="1">
      <alignment horizontal="center" vertical="center"/>
    </xf>
    <xf numFmtId="38" fontId="12" fillId="0" borderId="39" xfId="2" applyFont="1" applyFill="1" applyBorder="1" applyAlignment="1">
      <alignment vertical="center" shrinkToFit="1"/>
    </xf>
    <xf numFmtId="38" fontId="8" fillId="0" borderId="0" xfId="2" applyFont="1" applyFill="1" applyBorder="1" applyAlignment="1">
      <alignment horizontal="distributed" vertical="center" indent="1"/>
    </xf>
    <xf numFmtId="38" fontId="5" fillId="0" borderId="43" xfId="2" applyFont="1" applyFill="1" applyBorder="1" applyAlignment="1">
      <alignment horizontal="distributed" vertical="center" indent="1"/>
    </xf>
    <xf numFmtId="38" fontId="3" fillId="0" borderId="62" xfId="2" applyFont="1" applyFill="1" applyBorder="1" applyAlignment="1">
      <alignment horizontal="right" vertical="center"/>
    </xf>
    <xf numFmtId="38" fontId="3" fillId="0" borderId="0" xfId="2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56" fontId="9" fillId="0" borderId="0" xfId="0" applyNumberFormat="1" applyFont="1" applyFill="1"/>
    <xf numFmtId="38" fontId="12" fillId="0" borderId="34" xfId="2" applyFont="1" applyFill="1" applyBorder="1" applyAlignment="1">
      <alignment vertical="center" shrinkToFit="1"/>
    </xf>
    <xf numFmtId="38" fontId="12" fillId="0" borderId="6" xfId="2" applyFont="1" applyFill="1" applyBorder="1" applyAlignment="1">
      <alignment vertical="center" shrinkToFit="1"/>
    </xf>
    <xf numFmtId="56" fontId="0" fillId="0" borderId="0" xfId="0" applyNumberFormat="1" applyFont="1" applyFill="1"/>
    <xf numFmtId="38" fontId="0" fillId="0" borderId="0" xfId="2" applyFont="1" applyFill="1" applyBorder="1"/>
    <xf numFmtId="37" fontId="3" fillId="0" borderId="6" xfId="0" applyNumberFormat="1" applyFont="1" applyFill="1" applyBorder="1" applyAlignment="1" applyProtection="1">
      <alignment horizontal="left" vertical="center"/>
    </xf>
    <xf numFmtId="192" fontId="12" fillId="0" borderId="0" xfId="0" applyNumberFormat="1" applyFont="1" applyFill="1" applyBorder="1" applyAlignment="1" applyProtection="1">
      <alignment horizontal="right" vertical="center"/>
    </xf>
    <xf numFmtId="193" fontId="12" fillId="0" borderId="0" xfId="0" applyNumberFormat="1" applyFont="1" applyFill="1" applyBorder="1" applyAlignment="1" applyProtection="1">
      <alignment horizontal="right" vertical="center"/>
    </xf>
    <xf numFmtId="192" fontId="19" fillId="0" borderId="0" xfId="0" applyNumberFormat="1" applyFont="1" applyFill="1" applyBorder="1" applyAlignment="1" applyProtection="1">
      <alignment horizontal="right" vertical="center"/>
    </xf>
    <xf numFmtId="192" fontId="12" fillId="0" borderId="1" xfId="0" applyNumberFormat="1" applyFont="1" applyFill="1" applyBorder="1" applyAlignment="1" applyProtection="1">
      <alignment horizontal="right" vertical="center"/>
    </xf>
    <xf numFmtId="37" fontId="12" fillId="4" borderId="0" xfId="0" applyNumberFormat="1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>
      <alignment vertical="center"/>
    </xf>
    <xf numFmtId="37" fontId="12" fillId="4" borderId="0" xfId="0" applyNumberFormat="1" applyFont="1" applyFill="1" applyBorder="1" applyAlignment="1" applyProtection="1">
      <alignment vertical="center"/>
    </xf>
    <xf numFmtId="192" fontId="12" fillId="4" borderId="0" xfId="0" applyNumberFormat="1" applyFont="1" applyFill="1" applyBorder="1" applyAlignment="1" applyProtection="1">
      <alignment vertical="center"/>
    </xf>
    <xf numFmtId="192" fontId="12" fillId="4" borderId="0" xfId="0" applyNumberFormat="1" applyFont="1" applyFill="1" applyBorder="1" applyAlignment="1">
      <alignment vertical="center"/>
    </xf>
    <xf numFmtId="0" fontId="3" fillId="4" borderId="0" xfId="0" applyFont="1" applyFill="1" applyAlignment="1" applyProtection="1">
      <alignment horizontal="right" vertical="top"/>
    </xf>
    <xf numFmtId="192" fontId="19" fillId="0" borderId="0" xfId="0" applyNumberFormat="1" applyFont="1" applyFill="1" applyBorder="1" applyAlignment="1" applyProtection="1">
      <alignment vertical="center"/>
    </xf>
    <xf numFmtId="193" fontId="19" fillId="0" borderId="0" xfId="0" applyNumberFormat="1" applyFont="1" applyFill="1" applyBorder="1" applyAlignment="1" applyProtection="1">
      <alignment horizontal="right" vertical="center"/>
    </xf>
    <xf numFmtId="39" fontId="12" fillId="0" borderId="0" xfId="0" applyNumberFormat="1" applyFont="1" applyFill="1" applyBorder="1" applyAlignment="1" applyProtection="1">
      <alignment vertical="center"/>
    </xf>
    <xf numFmtId="39" fontId="12" fillId="0" borderId="24" xfId="0" applyNumberFormat="1" applyFont="1" applyFill="1" applyBorder="1" applyAlignment="1" applyProtection="1">
      <alignment vertical="center"/>
    </xf>
    <xf numFmtId="194" fontId="19" fillId="0" borderId="24" xfId="0" applyNumberFormat="1" applyFont="1" applyFill="1" applyBorder="1" applyAlignment="1" applyProtection="1">
      <alignment horizontal="right" vertical="center"/>
    </xf>
    <xf numFmtId="192" fontId="19" fillId="0" borderId="0" xfId="0" applyNumberFormat="1" applyFont="1" applyFill="1" applyAlignment="1" applyProtection="1">
      <alignment horizontal="right" vertical="center"/>
    </xf>
    <xf numFmtId="193" fontId="19" fillId="0" borderId="0" xfId="0" applyNumberFormat="1" applyFont="1" applyFill="1" applyAlignment="1" applyProtection="1">
      <alignment vertical="center"/>
    </xf>
    <xf numFmtId="193" fontId="19" fillId="0" borderId="0" xfId="0" applyNumberFormat="1" applyFont="1" applyFill="1" applyAlignment="1" applyProtection="1">
      <alignment horizontal="right" vertical="center"/>
    </xf>
    <xf numFmtId="194" fontId="12" fillId="0" borderId="24" xfId="0" applyNumberFormat="1" applyFont="1" applyFill="1" applyBorder="1" applyAlignment="1" applyProtection="1">
      <alignment vertical="center"/>
    </xf>
    <xf numFmtId="192" fontId="12" fillId="0" borderId="0" xfId="0" applyNumberFormat="1" applyFont="1" applyFill="1" applyAlignment="1" applyProtection="1">
      <alignment vertical="center"/>
    </xf>
    <xf numFmtId="193" fontId="12" fillId="0" borderId="0" xfId="0" applyNumberFormat="1" applyFont="1" applyFill="1" applyAlignment="1" applyProtection="1">
      <alignment vertical="center"/>
    </xf>
    <xf numFmtId="192" fontId="12" fillId="0" borderId="0" xfId="0" applyNumberFormat="1" applyFont="1" applyFill="1" applyAlignment="1" applyProtection="1">
      <alignment horizontal="right" vertical="center"/>
    </xf>
    <xf numFmtId="193" fontId="12" fillId="0" borderId="0" xfId="0" applyNumberFormat="1" applyFont="1" applyFill="1" applyAlignment="1" applyProtection="1">
      <alignment horizontal="right" vertical="center"/>
    </xf>
    <xf numFmtId="194" fontId="12" fillId="0" borderId="24" xfId="0" applyNumberFormat="1" applyFont="1" applyFill="1" applyBorder="1" applyAlignment="1" applyProtection="1">
      <alignment horizontal="right" vertical="center"/>
    </xf>
    <xf numFmtId="192" fontId="19" fillId="0" borderId="0" xfId="0" applyNumberFormat="1" applyFont="1" applyFill="1" applyAlignment="1" applyProtection="1">
      <alignment vertical="center"/>
    </xf>
    <xf numFmtId="194" fontId="19" fillId="0" borderId="24" xfId="0" applyNumberFormat="1" applyFont="1" applyFill="1" applyBorder="1" applyAlignment="1" applyProtection="1">
      <alignment vertical="center"/>
    </xf>
    <xf numFmtId="194" fontId="12" fillId="0" borderId="39" xfId="0" applyNumberFormat="1" applyFont="1" applyFill="1" applyBorder="1" applyAlignment="1" applyProtection="1">
      <alignment horizontal="right" vertical="center"/>
    </xf>
    <xf numFmtId="193" fontId="12" fillId="0" borderId="1" xfId="0" applyNumberFormat="1" applyFont="1" applyFill="1" applyBorder="1" applyAlignment="1" applyProtection="1">
      <alignment vertical="center"/>
    </xf>
    <xf numFmtId="193" fontId="12" fillId="0" borderId="1" xfId="0" applyNumberFormat="1" applyFont="1" applyFill="1" applyBorder="1" applyAlignment="1" applyProtection="1">
      <alignment horizontal="right" vertical="center"/>
    </xf>
    <xf numFmtId="0" fontId="3" fillId="0" borderId="26" xfId="0" applyFont="1" applyFill="1" applyBorder="1" applyAlignment="1" applyProtection="1">
      <alignment horizontal="right" vertical="center"/>
    </xf>
    <xf numFmtId="0" fontId="12" fillId="0" borderId="24" xfId="0" applyFont="1" applyFill="1" applyBorder="1"/>
    <xf numFmtId="1" fontId="12" fillId="0" borderId="28" xfId="0" applyNumberFormat="1" applyFont="1" applyFill="1" applyBorder="1" applyAlignment="1" applyProtection="1">
      <alignment vertical="center"/>
    </xf>
    <xf numFmtId="1" fontId="12" fillId="0" borderId="0" xfId="0" applyNumberFormat="1" applyFont="1" applyFill="1" applyAlignment="1" applyProtection="1">
      <alignment vertical="center"/>
    </xf>
    <xf numFmtId="37" fontId="12" fillId="0" borderId="63" xfId="0" applyNumberFormat="1" applyFont="1" applyFill="1" applyBorder="1" applyAlignment="1" applyProtection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left"/>
    </xf>
    <xf numFmtId="0" fontId="3" fillId="0" borderId="0" xfId="0" applyFont="1" applyFill="1" applyBorder="1"/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0" fontId="3" fillId="0" borderId="1" xfId="0" applyFont="1" applyFill="1" applyBorder="1" applyAlignment="1" applyProtection="1">
      <alignment horizontal="right" vertical="center"/>
    </xf>
    <xf numFmtId="37" fontId="3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37" fontId="8" fillId="0" borderId="0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8" fillId="0" borderId="0" xfId="0" applyFont="1" applyFill="1" applyBorder="1" applyAlignment="1" applyProtection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2" borderId="0" xfId="0" applyFont="1" applyFill="1" applyAlignment="1">
      <alignment vertical="center"/>
    </xf>
    <xf numFmtId="0" fontId="0" fillId="2" borderId="6" xfId="0" applyFont="1" applyFill="1" applyBorder="1" applyAlignment="1">
      <alignment horizontal="justify" vertical="center"/>
    </xf>
    <xf numFmtId="180" fontId="8" fillId="2" borderId="0" xfId="0" applyNumberFormat="1" applyFont="1" applyFill="1" applyBorder="1" applyAlignment="1" applyProtection="1">
      <alignment horizontal="right" vertical="center"/>
    </xf>
    <xf numFmtId="0" fontId="8" fillId="2" borderId="24" xfId="0" applyFont="1" applyFill="1" applyBorder="1" applyAlignment="1" applyProtection="1">
      <alignment horizontal="distributed" vertical="center"/>
    </xf>
    <xf numFmtId="0" fontId="9" fillId="1" borderId="6" xfId="0" applyFont="1" applyFill="1" applyBorder="1" applyAlignment="1">
      <alignment horizontal="justify" vertical="center"/>
    </xf>
    <xf numFmtId="0" fontId="8" fillId="1" borderId="24" xfId="0" applyFont="1" applyFill="1" applyBorder="1" applyAlignment="1" applyProtection="1">
      <alignment horizontal="distributed" vertical="center"/>
    </xf>
    <xf numFmtId="9" fontId="5" fillId="0" borderId="0" xfId="1" applyFont="1" applyFill="1" applyAlignment="1">
      <alignment shrinkToFit="1"/>
    </xf>
    <xf numFmtId="0" fontId="12" fillId="0" borderId="0" xfId="0" applyFont="1" applyFill="1" applyAlignment="1">
      <alignment vertical="center"/>
    </xf>
    <xf numFmtId="0" fontId="8" fillId="0" borderId="1" xfId="0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 applyProtection="1">
      <alignment horizontal="center"/>
    </xf>
    <xf numFmtId="0" fontId="0" fillId="0" borderId="0" xfId="0" applyFont="1" applyFill="1" applyAlignment="1">
      <alignment shrinkToFit="1"/>
    </xf>
    <xf numFmtId="180" fontId="0" fillId="0" borderId="0" xfId="0" applyNumberFormat="1" applyFont="1" applyFill="1" applyBorder="1"/>
    <xf numFmtId="180" fontId="12" fillId="0" borderId="0" xfId="0" applyNumberFormat="1" applyFont="1" applyFill="1" applyBorder="1" applyAlignment="1" applyProtection="1">
      <alignment vertical="center"/>
    </xf>
    <xf numFmtId="180" fontId="12" fillId="0" borderId="0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 applyProtection="1">
      <alignment horizontal="center"/>
    </xf>
    <xf numFmtId="180" fontId="19" fillId="0" borderId="0" xfId="0" applyNumberFormat="1" applyFont="1" applyFill="1" applyBorder="1" applyAlignment="1" applyProtection="1">
      <alignment vertical="center"/>
    </xf>
    <xf numFmtId="180" fontId="19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/>
    <xf numFmtId="207" fontId="3" fillId="0" borderId="24" xfId="0" applyNumberFormat="1" applyFont="1" applyFill="1" applyBorder="1" applyAlignment="1" applyProtection="1">
      <alignment horizontal="center"/>
    </xf>
    <xf numFmtId="207" fontId="0" fillId="0" borderId="0" xfId="0" applyNumberFormat="1" applyFont="1" applyFill="1" applyBorder="1"/>
    <xf numFmtId="207" fontId="3" fillId="0" borderId="0" xfId="0" applyNumberFormat="1" applyFont="1" applyFill="1" applyBorder="1" applyAlignment="1" applyProtection="1">
      <alignment horizontal="center"/>
    </xf>
    <xf numFmtId="192" fontId="3" fillId="0" borderId="24" xfId="0" applyNumberFormat="1" applyFont="1" applyFill="1" applyBorder="1" applyAlignment="1" applyProtection="1">
      <alignment horizontal="right"/>
    </xf>
    <xf numFmtId="192" fontId="0" fillId="0" borderId="0" xfId="0" applyNumberFormat="1" applyFont="1" applyFill="1" applyBorder="1"/>
    <xf numFmtId="192" fontId="3" fillId="0" borderId="0" xfId="0" applyNumberFormat="1" applyFont="1" applyFill="1" applyBorder="1" applyAlignment="1" applyProtection="1">
      <alignment horizontal="right"/>
    </xf>
    <xf numFmtId="0" fontId="3" fillId="0" borderId="8" xfId="0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vertical="center"/>
    </xf>
    <xf numFmtId="38" fontId="0" fillId="0" borderId="0" xfId="2" applyFont="1" applyFill="1"/>
    <xf numFmtId="38" fontId="0" fillId="0" borderId="0" xfId="2" applyFont="1" applyFill="1" applyAlignment="1">
      <alignment horizontal="center" shrinkToFit="1"/>
    </xf>
    <xf numFmtId="38" fontId="0" fillId="0" borderId="0" xfId="2" applyFont="1" applyFill="1" applyAlignment="1">
      <alignment shrinkToFit="1"/>
    </xf>
    <xf numFmtId="38" fontId="0" fillId="0" borderId="0" xfId="2" applyFont="1" applyFill="1" applyAlignment="1">
      <alignment horizontal="center"/>
    </xf>
    <xf numFmtId="38" fontId="0" fillId="0" borderId="0" xfId="2" applyFont="1" applyFill="1" applyAlignment="1">
      <alignment horizontal="right"/>
    </xf>
    <xf numFmtId="38" fontId="0" fillId="0" borderId="0" xfId="2" applyFont="1" applyFill="1" applyBorder="1" applyAlignment="1">
      <alignment vertical="center"/>
    </xf>
    <xf numFmtId="38" fontId="0" fillId="0" borderId="0" xfId="2" applyFont="1" applyFill="1" applyBorder="1" applyAlignment="1">
      <alignment horizontal="right" vertical="top"/>
    </xf>
    <xf numFmtId="180" fontId="8" fillId="1" borderId="0" xfId="0" applyNumberFormat="1" applyFont="1" applyFill="1" applyBorder="1" applyAlignment="1" applyProtection="1">
      <alignment horizontal="right" vertical="center"/>
    </xf>
    <xf numFmtId="49" fontId="12" fillId="0" borderId="0" xfId="0" applyNumberFormat="1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80" fontId="19" fillId="4" borderId="22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80" fontId="8" fillId="3" borderId="0" xfId="0" applyNumberFormat="1" applyFont="1" applyFill="1" applyBorder="1" applyAlignment="1" applyProtection="1">
      <alignment horizontal="right" vertical="center"/>
    </xf>
    <xf numFmtId="0" fontId="0" fillId="3" borderId="0" xfId="0" applyFont="1" applyFill="1" applyAlignment="1">
      <alignment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6" xfId="0" applyFont="1" applyFill="1" applyBorder="1" applyAlignment="1" applyProtection="1">
      <alignment horizontal="justify" vertical="center"/>
    </xf>
    <xf numFmtId="0" fontId="8" fillId="3" borderId="24" xfId="0" applyFont="1" applyFill="1" applyBorder="1" applyAlignment="1" applyProtection="1">
      <alignment horizontal="distributed" vertical="center"/>
    </xf>
    <xf numFmtId="49" fontId="8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2" fillId="0" borderId="0" xfId="0" applyNumberFormat="1" applyFont="1" applyFill="1" applyAlignment="1">
      <alignment horizontal="right" vertical="center"/>
    </xf>
    <xf numFmtId="49" fontId="13" fillId="0" borderId="0" xfId="0" applyNumberFormat="1" applyFont="1" applyFill="1" applyAlignment="1">
      <alignment horizontal="right" vertical="center"/>
    </xf>
    <xf numFmtId="49" fontId="14" fillId="0" borderId="0" xfId="0" applyNumberFormat="1" applyFont="1" applyFill="1" applyAlignment="1">
      <alignment horizontal="right" vertical="center"/>
    </xf>
    <xf numFmtId="49" fontId="15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180" fontId="3" fillId="0" borderId="0" xfId="0" applyNumberFormat="1" applyFont="1" applyFill="1" applyBorder="1" applyAlignment="1" applyProtection="1">
      <alignment horizontal="right" vertical="center"/>
    </xf>
    <xf numFmtId="180" fontId="0" fillId="0" borderId="6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12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80" fontId="3" fillId="0" borderId="24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 applyBorder="1" applyAlignment="1" applyProtection="1">
      <alignment horizontal="center" vertical="center"/>
    </xf>
    <xf numFmtId="180" fontId="3" fillId="0" borderId="6" xfId="0" applyNumberFormat="1" applyFont="1" applyFill="1" applyBorder="1" applyAlignment="1" applyProtection="1">
      <alignment horizontal="center" vertical="center"/>
    </xf>
    <xf numFmtId="180" fontId="12" fillId="0" borderId="24" xfId="0" applyNumberFormat="1" applyFont="1" applyFill="1" applyBorder="1" applyAlignment="1" applyProtection="1">
      <alignment horizontal="right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180" fontId="9" fillId="0" borderId="1" xfId="0" applyNumberFormat="1" applyFont="1" applyFill="1" applyBorder="1" applyAlignment="1">
      <alignment horizontal="right" vertical="center"/>
    </xf>
    <xf numFmtId="180" fontId="8" fillId="0" borderId="39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180" fontId="12" fillId="0" borderId="28" xfId="0" applyNumberFormat="1" applyFont="1" applyFill="1" applyBorder="1" applyAlignment="1" applyProtection="1">
      <alignment horizontal="right" vertical="center"/>
    </xf>
    <xf numFmtId="180" fontId="12" fillId="0" borderId="0" xfId="0" applyNumberFormat="1" applyFont="1" applyFill="1" applyAlignment="1">
      <alignment horizontal="right" vertical="center"/>
    </xf>
    <xf numFmtId="180" fontId="12" fillId="0" borderId="0" xfId="0" applyNumberFormat="1" applyFont="1" applyFill="1" applyAlignment="1" applyProtection="1">
      <alignment horizontal="right" vertical="center"/>
    </xf>
    <xf numFmtId="37" fontId="0" fillId="0" borderId="45" xfId="0" applyNumberFormat="1" applyFont="1" applyFill="1" applyBorder="1" applyAlignment="1" applyProtection="1">
      <alignment horizontal="center" vertical="center"/>
    </xf>
    <xf numFmtId="37" fontId="0" fillId="0" borderId="34" xfId="0" applyNumberFormat="1" applyFont="1" applyFill="1" applyBorder="1" applyAlignment="1" applyProtection="1">
      <alignment horizontal="center" vertical="center"/>
    </xf>
    <xf numFmtId="37" fontId="3" fillId="0" borderId="45" xfId="0" applyNumberFormat="1" applyFont="1" applyFill="1" applyBorder="1" applyAlignment="1" applyProtection="1">
      <alignment horizontal="center" vertical="center"/>
    </xf>
    <xf numFmtId="37" fontId="3" fillId="0" borderId="34" xfId="0" applyNumberFormat="1" applyFont="1" applyFill="1" applyBorder="1" applyAlignment="1" applyProtection="1">
      <alignment horizontal="center" vertical="center"/>
    </xf>
    <xf numFmtId="37" fontId="3" fillId="0" borderId="37" xfId="0" applyNumberFormat="1" applyFont="1" applyFill="1" applyBorder="1" applyAlignment="1" applyProtection="1">
      <alignment horizontal="center" vertical="center"/>
    </xf>
    <xf numFmtId="37" fontId="3" fillId="0" borderId="35" xfId="0" applyNumberFormat="1" applyFont="1" applyFill="1" applyBorder="1" applyAlignment="1" applyProtection="1">
      <alignment horizontal="center" vertical="center"/>
    </xf>
    <xf numFmtId="37" fontId="3" fillId="0" borderId="2" xfId="0" applyNumberFormat="1" applyFont="1" applyFill="1" applyBorder="1" applyAlignment="1" applyProtection="1">
      <alignment horizontal="center" vertical="center"/>
    </xf>
    <xf numFmtId="37" fontId="3" fillId="0" borderId="30" xfId="0" applyNumberFormat="1" applyFont="1" applyFill="1" applyBorder="1" applyAlignment="1" applyProtection="1">
      <alignment horizontal="center" vertical="center"/>
    </xf>
    <xf numFmtId="37" fontId="3" fillId="0" borderId="5" xfId="0" applyNumberFormat="1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68" xfId="0" applyFont="1" applyFill="1" applyBorder="1" applyAlignment="1" applyProtection="1">
      <alignment horizontal="center" vertical="center"/>
    </xf>
    <xf numFmtId="37" fontId="0" fillId="0" borderId="37" xfId="0" applyNumberFormat="1" applyFont="1" applyFill="1" applyBorder="1" applyAlignment="1" applyProtection="1">
      <alignment horizontal="center" vertical="center"/>
    </xf>
    <xf numFmtId="37" fontId="0" fillId="0" borderId="35" xfId="0" applyNumberFormat="1" applyFont="1" applyFill="1" applyBorder="1" applyAlignment="1" applyProtection="1">
      <alignment horizontal="center" vertical="center"/>
    </xf>
    <xf numFmtId="37" fontId="3" fillId="0" borderId="31" xfId="0" applyNumberFormat="1" applyFont="1" applyFill="1" applyBorder="1" applyAlignment="1" applyProtection="1">
      <alignment horizontal="center" vertical="center"/>
    </xf>
    <xf numFmtId="37" fontId="3" fillId="0" borderId="32" xfId="0" applyNumberFormat="1" applyFont="1" applyFill="1" applyBorder="1" applyAlignment="1" applyProtection="1">
      <alignment horizontal="center" vertical="center"/>
    </xf>
    <xf numFmtId="37" fontId="3" fillId="0" borderId="38" xfId="0" applyNumberFormat="1" applyFont="1" applyFill="1" applyBorder="1" applyAlignment="1" applyProtection="1">
      <alignment horizontal="center" vertical="center"/>
    </xf>
    <xf numFmtId="37" fontId="12" fillId="0" borderId="0" xfId="0" applyNumberFormat="1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180" fontId="8" fillId="0" borderId="39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80" fontId="9" fillId="0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30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shrinkToFit="1"/>
    </xf>
    <xf numFmtId="0" fontId="0" fillId="0" borderId="5" xfId="0" applyFont="1" applyFill="1" applyBorder="1" applyAlignment="1" applyProtection="1">
      <alignment horizontal="center" vertical="center" shrinkToFit="1"/>
    </xf>
    <xf numFmtId="0" fontId="6" fillId="0" borderId="64" xfId="0" applyFont="1" applyFill="1" applyBorder="1" applyAlignment="1" applyProtection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5" fillId="0" borderId="64" xfId="0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65" xfId="0" applyFont="1" applyFill="1" applyBorder="1" applyAlignment="1">
      <alignment horizontal="left" vertical="center" wrapText="1"/>
    </xf>
    <xf numFmtId="0" fontId="9" fillId="0" borderId="4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7" xfId="0" applyFont="1" applyFill="1" applyBorder="1" applyAlignment="1">
      <alignment horizontal="left" vertical="center" wrapText="1"/>
    </xf>
    <xf numFmtId="0" fontId="9" fillId="0" borderId="6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67" xfId="0" applyFont="1" applyFill="1" applyBorder="1" applyAlignment="1">
      <alignment horizontal="left" vertical="center" wrapText="1"/>
    </xf>
    <xf numFmtId="180" fontId="3" fillId="0" borderId="24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64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80" fontId="12" fillId="0" borderId="24" xfId="0" applyNumberFormat="1" applyFont="1" applyFill="1" applyBorder="1" applyAlignment="1" applyProtection="1">
      <alignment vertical="center"/>
    </xf>
    <xf numFmtId="0" fontId="0" fillId="0" borderId="0" xfId="0" applyFont="1" applyFill="1" applyAlignment="1"/>
    <xf numFmtId="18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180" fontId="19" fillId="0" borderId="39" xfId="0" applyNumberFormat="1" applyFont="1" applyFill="1" applyBorder="1" applyAlignment="1" applyProtection="1">
      <alignment vertical="center"/>
    </xf>
    <xf numFmtId="180" fontId="19" fillId="0" borderId="1" xfId="0" applyNumberFormat="1" applyFont="1" applyFill="1" applyBorder="1" applyAlignment="1" applyProtection="1">
      <alignment vertical="center"/>
    </xf>
    <xf numFmtId="180" fontId="19" fillId="0" borderId="1" xfId="0" applyNumberFormat="1" applyFont="1" applyFill="1" applyBorder="1" applyAlignment="1" applyProtection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180" fontId="12" fillId="0" borderId="2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92" fontId="3" fillId="0" borderId="24" xfId="0" applyNumberFormat="1" applyFont="1" applyFill="1" applyBorder="1" applyAlignment="1" applyProtection="1">
      <alignment horizontal="right" vertical="center"/>
    </xf>
    <xf numFmtId="192" fontId="3" fillId="0" borderId="0" xfId="0" applyNumberFormat="1" applyFont="1" applyFill="1" applyBorder="1" applyAlignment="1" applyProtection="1">
      <alignment horizontal="right" vertical="center"/>
    </xf>
    <xf numFmtId="192" fontId="3" fillId="0" borderId="1" xfId="0" applyNumberFormat="1" applyFont="1" applyFill="1" applyBorder="1" applyAlignment="1" applyProtection="1">
      <alignment horizontal="right" vertical="center"/>
    </xf>
    <xf numFmtId="192" fontId="0" fillId="0" borderId="1" xfId="0" applyNumberFormat="1" applyFont="1" applyFill="1" applyBorder="1" applyAlignment="1">
      <alignment horizontal="right" vertical="center"/>
    </xf>
    <xf numFmtId="192" fontId="0" fillId="0" borderId="0" xfId="0" applyNumberFormat="1" applyFont="1" applyFill="1" applyBorder="1" applyAlignment="1">
      <alignment horizontal="right" vertical="center"/>
    </xf>
    <xf numFmtId="0" fontId="3" fillId="0" borderId="64" xfId="0" applyFont="1" applyFill="1" applyBorder="1" applyAlignment="1" applyProtection="1">
      <alignment horizontal="center" vertical="center"/>
    </xf>
    <xf numFmtId="192" fontId="8" fillId="0" borderId="0" xfId="0" applyNumberFormat="1" applyFont="1" applyFill="1" applyBorder="1" applyAlignment="1" applyProtection="1">
      <alignment horizontal="right" vertical="center"/>
    </xf>
    <xf numFmtId="192" fontId="3" fillId="0" borderId="39" xfId="0" applyNumberFormat="1" applyFont="1" applyFill="1" applyBorder="1" applyAlignment="1" applyProtection="1">
      <alignment horizontal="right" vertical="center"/>
    </xf>
    <xf numFmtId="192" fontId="8" fillId="0" borderId="24" xfId="0" applyNumberFormat="1" applyFont="1" applyFill="1" applyBorder="1" applyAlignment="1" applyProtection="1">
      <alignment horizontal="right" vertical="center"/>
    </xf>
    <xf numFmtId="192" fontId="9" fillId="0" borderId="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93" fontId="12" fillId="4" borderId="0" xfId="0" applyNumberFormat="1" applyFont="1" applyFill="1" applyBorder="1" applyAlignment="1" applyProtection="1">
      <alignment horizontal="right" vertical="center"/>
    </xf>
    <xf numFmtId="193" fontId="12" fillId="4" borderId="0" xfId="0" applyNumberFormat="1" applyFont="1" applyFill="1" applyBorder="1" applyAlignment="1">
      <alignment horizontal="right" vertical="center"/>
    </xf>
    <xf numFmtId="192" fontId="12" fillId="4" borderId="0" xfId="0" applyNumberFormat="1" applyFont="1" applyFill="1" applyBorder="1" applyAlignment="1" applyProtection="1">
      <alignment horizontal="right" vertical="center"/>
    </xf>
    <xf numFmtId="192" fontId="12" fillId="4" borderId="0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right" vertical="center"/>
    </xf>
    <xf numFmtId="193" fontId="12" fillId="0" borderId="0" xfId="0" applyNumberFormat="1" applyFont="1" applyFill="1" applyBorder="1" applyAlignment="1" applyProtection="1">
      <alignment horizontal="right" vertical="center"/>
    </xf>
    <xf numFmtId="193" fontId="12" fillId="0" borderId="0" xfId="0" applyNumberFormat="1" applyFont="1" applyFill="1" applyBorder="1" applyAlignment="1">
      <alignment horizontal="right" vertical="center"/>
    </xf>
    <xf numFmtId="0" fontId="3" fillId="4" borderId="64" xfId="0" applyFont="1" applyFill="1" applyBorder="1" applyAlignment="1" applyProtection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192" fontId="19" fillId="4" borderId="0" xfId="0" applyNumberFormat="1" applyFont="1" applyFill="1" applyBorder="1" applyAlignment="1" applyProtection="1">
      <alignment horizontal="right" vertical="center"/>
    </xf>
    <xf numFmtId="192" fontId="19" fillId="4" borderId="0" xfId="0" applyNumberFormat="1" applyFont="1" applyFill="1" applyBorder="1" applyAlignment="1">
      <alignment horizontal="right" vertical="center"/>
    </xf>
    <xf numFmtId="38" fontId="19" fillId="0" borderId="0" xfId="2" applyFont="1" applyFill="1" applyBorder="1" applyAlignment="1" applyProtection="1">
      <alignment horizontal="right" vertical="center"/>
    </xf>
    <xf numFmtId="38" fontId="12" fillId="0" borderId="0" xfId="2" applyFont="1" applyFill="1" applyBorder="1" applyAlignment="1" applyProtection="1">
      <alignment horizontal="right" vertical="center"/>
    </xf>
    <xf numFmtId="182" fontId="5" fillId="0" borderId="0" xfId="2" applyNumberFormat="1" applyFont="1" applyFill="1" applyAlignment="1">
      <alignment horizontal="right" shrinkToFit="1"/>
    </xf>
    <xf numFmtId="38" fontId="5" fillId="0" borderId="0" xfId="2" applyFont="1" applyFill="1" applyAlignment="1">
      <alignment horizontal="center" shrinkToFit="1"/>
    </xf>
    <xf numFmtId="38" fontId="0" fillId="0" borderId="68" xfId="2" applyFont="1" applyFill="1" applyBorder="1" applyAlignment="1">
      <alignment horizontal="right" shrinkToFit="1"/>
    </xf>
    <xf numFmtId="38" fontId="0" fillId="0" borderId="0" xfId="2" applyFont="1" applyFill="1" applyAlignment="1">
      <alignment horizontal="right"/>
    </xf>
    <xf numFmtId="38" fontId="12" fillId="0" borderId="0" xfId="2" applyFont="1" applyFill="1" applyAlignment="1" applyProtection="1">
      <alignment horizontal="right" vertical="center"/>
    </xf>
    <xf numFmtId="38" fontId="19" fillId="0" borderId="0" xfId="2" applyFont="1" applyFill="1" applyAlignment="1" applyProtection="1">
      <alignment horizontal="right" vertical="center"/>
    </xf>
    <xf numFmtId="38" fontId="0" fillId="0" borderId="0" xfId="2" applyFont="1" applyFill="1" applyBorder="1" applyAlignment="1">
      <alignment horizontal="right"/>
    </xf>
    <xf numFmtId="38" fontId="0" fillId="0" borderId="0" xfId="2" applyFont="1" applyFill="1" applyBorder="1" applyAlignment="1">
      <alignment horizontal="center"/>
    </xf>
    <xf numFmtId="38" fontId="17" fillId="0" borderId="0" xfId="2" applyFont="1" applyFill="1" applyBorder="1" applyAlignment="1" applyProtection="1">
      <alignment horizontal="center" vertical="center"/>
    </xf>
    <xf numFmtId="38" fontId="0" fillId="0" borderId="0" xfId="2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distributed" vertical="center" indent="1"/>
    </xf>
    <xf numFmtId="0" fontId="3" fillId="0" borderId="0" xfId="0" applyFont="1" applyFill="1" applyBorder="1" applyAlignment="1" applyProtection="1">
      <alignment horizontal="distributed" vertical="center" indent="1"/>
    </xf>
    <xf numFmtId="0" fontId="3" fillId="0" borderId="69" xfId="0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0" fontId="0" fillId="0" borderId="19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3" fillId="0" borderId="85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79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80" xfId="0" applyFont="1" applyFill="1" applyBorder="1" applyAlignment="1" applyProtection="1">
      <alignment horizontal="center" vertical="center"/>
    </xf>
    <xf numFmtId="193" fontId="19" fillId="0" borderId="63" xfId="0" applyNumberFormat="1" applyFont="1" applyFill="1" applyBorder="1" applyAlignment="1" applyProtection="1">
      <alignment vertical="center"/>
    </xf>
    <xf numFmtId="193" fontId="19" fillId="0" borderId="0" xfId="0" applyNumberFormat="1" applyFont="1" applyFill="1" applyBorder="1" applyAlignment="1" applyProtection="1">
      <alignment vertical="center"/>
    </xf>
    <xf numFmtId="37" fontId="3" fillId="4" borderId="8" xfId="0" applyNumberFormat="1" applyFont="1" applyFill="1" applyBorder="1" applyAlignment="1" applyProtection="1">
      <alignment horizontal="right" vertical="center"/>
    </xf>
    <xf numFmtId="0" fontId="0" fillId="0" borderId="78" xfId="0" applyFont="1" applyFill="1" applyBorder="1" applyAlignment="1" applyProtection="1">
      <alignment horizontal="distributed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9" fillId="0" borderId="19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0" fillId="0" borderId="83" xfId="0" applyFont="1" applyFill="1" applyBorder="1" applyAlignment="1" applyProtection="1">
      <alignment horizontal="distributed" vertical="center" wrapText="1"/>
    </xf>
    <xf numFmtId="0" fontId="0" fillId="0" borderId="21" xfId="0" applyFont="1" applyFill="1" applyBorder="1" applyAlignment="1" applyProtection="1">
      <alignment horizontal="distributed" vertical="center" wrapText="1"/>
    </xf>
    <xf numFmtId="0" fontId="0" fillId="0" borderId="84" xfId="0" applyFont="1" applyFill="1" applyBorder="1" applyAlignment="1" applyProtection="1">
      <alignment horizontal="distributed" vertical="center" wrapText="1"/>
    </xf>
    <xf numFmtId="0" fontId="0" fillId="0" borderId="16" xfId="0" applyFont="1" applyFill="1" applyBorder="1" applyAlignment="1" applyProtection="1">
      <alignment horizontal="distributed" vertical="center" wrapText="1"/>
    </xf>
    <xf numFmtId="0" fontId="3" fillId="0" borderId="30" xfId="0" applyFont="1" applyFill="1" applyBorder="1" applyAlignment="1" applyProtection="1">
      <alignment horizontal="distributed" vertical="center" indent="5"/>
    </xf>
    <xf numFmtId="0" fontId="8" fillId="0" borderId="0" xfId="0" applyFont="1" applyFill="1" applyBorder="1" applyAlignment="1" applyProtection="1">
      <alignment horizontal="distributed" vertical="center" indent="1"/>
    </xf>
    <xf numFmtId="192" fontId="12" fillId="0" borderId="0" xfId="0" applyNumberFormat="1" applyFont="1" applyFill="1" applyBorder="1" applyAlignment="1" applyProtection="1">
      <alignment horizontal="right" vertical="center"/>
    </xf>
    <xf numFmtId="192" fontId="12" fillId="0" borderId="0" xfId="0" applyNumberFormat="1" applyFont="1" applyFill="1" applyBorder="1" applyAlignment="1">
      <alignment horizontal="right" vertical="center"/>
    </xf>
    <xf numFmtId="192" fontId="19" fillId="0" borderId="0" xfId="0" applyNumberFormat="1" applyFont="1" applyFill="1" applyBorder="1" applyAlignment="1" applyProtection="1">
      <alignment horizontal="right" vertical="center"/>
    </xf>
    <xf numFmtId="192" fontId="19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9" xfId="0" applyFont="1" applyFill="1" applyBorder="1" applyAlignment="1" applyProtection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distributed" vertical="center" wrapText="1"/>
    </xf>
    <xf numFmtId="0" fontId="0" fillId="0" borderId="81" xfId="0" applyFont="1" applyFill="1" applyBorder="1" applyAlignment="1" applyProtection="1">
      <alignment horizontal="distributed" vertical="center" wrapText="1"/>
    </xf>
    <xf numFmtId="0" fontId="0" fillId="0" borderId="82" xfId="0" applyFont="1" applyFill="1" applyBorder="1" applyAlignment="1" applyProtection="1">
      <alignment horizontal="distributed" vertical="center"/>
    </xf>
    <xf numFmtId="192" fontId="19" fillId="0" borderId="63" xfId="0" applyNumberFormat="1" applyFont="1" applyFill="1" applyBorder="1" applyAlignment="1" applyProtection="1">
      <alignment vertical="center"/>
    </xf>
    <xf numFmtId="192" fontId="19" fillId="0" borderId="0" xfId="0" applyNumberFormat="1" applyFont="1" applyFill="1" applyBorder="1" applyAlignment="1" applyProtection="1">
      <alignment vertical="center"/>
    </xf>
    <xf numFmtId="192" fontId="12" fillId="0" borderId="1" xfId="0" applyNumberFormat="1" applyFont="1" applyFill="1" applyBorder="1" applyAlignment="1" applyProtection="1">
      <alignment horizontal="right" vertical="center"/>
    </xf>
    <xf numFmtId="192" fontId="1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horizontal="right" vertical="top"/>
    </xf>
    <xf numFmtId="0" fontId="0" fillId="0" borderId="0" xfId="0" applyFont="1" applyFill="1" applyAlignment="1">
      <alignment horizontal="right" vertical="top"/>
    </xf>
    <xf numFmtId="0" fontId="3" fillId="0" borderId="0" xfId="0" applyFont="1" applyFill="1"/>
    <xf numFmtId="49" fontId="21" fillId="0" borderId="0" xfId="3" applyNumberFormat="1" applyFont="1" applyFill="1" applyAlignment="1">
      <alignment horizontal="distributed" vertical="top"/>
    </xf>
    <xf numFmtId="49" fontId="21" fillId="0" borderId="0" xfId="3" applyNumberFormat="1" applyFont="1" applyFill="1" applyBorder="1" applyAlignment="1">
      <alignment horizontal="distributed" vertical="top"/>
    </xf>
    <xf numFmtId="0" fontId="9" fillId="0" borderId="0" xfId="0" applyFont="1" applyFill="1" applyAlignment="1" applyProtection="1">
      <alignment horizontal="distributed" vertical="center"/>
    </xf>
    <xf numFmtId="0" fontId="3" fillId="0" borderId="72" xfId="0" applyFont="1" applyFill="1" applyBorder="1" applyAlignment="1" applyProtection="1">
      <alignment horizontal="left" vertical="top" wrapText="1"/>
    </xf>
    <xf numFmtId="0" fontId="3" fillId="0" borderId="73" xfId="0" applyFont="1" applyFill="1" applyBorder="1" applyAlignment="1" applyProtection="1">
      <alignment horizontal="left" vertical="top" wrapText="1"/>
    </xf>
    <xf numFmtId="0" fontId="3" fillId="0" borderId="74" xfId="0" applyFont="1" applyFill="1" applyBorder="1" applyAlignment="1" applyProtection="1">
      <alignment horizontal="left" vertical="top" wrapText="1"/>
    </xf>
    <xf numFmtId="0" fontId="3" fillId="0" borderId="75" xfId="0" applyFont="1" applyFill="1" applyBorder="1" applyAlignment="1" applyProtection="1">
      <alignment horizontal="left" vertical="top" wrapText="1"/>
    </xf>
    <xf numFmtId="0" fontId="3" fillId="0" borderId="76" xfId="0" applyFont="1" applyFill="1" applyBorder="1" applyAlignment="1" applyProtection="1">
      <alignment horizontal="left" vertical="top" wrapText="1"/>
    </xf>
    <xf numFmtId="0" fontId="3" fillId="0" borderId="77" xfId="0" applyFont="1" applyFill="1" applyBorder="1" applyAlignment="1" applyProtection="1">
      <alignment horizontal="left" vertical="top" wrapText="1"/>
    </xf>
    <xf numFmtId="194" fontId="19" fillId="0" borderId="13" xfId="0" applyNumberFormat="1" applyFont="1" applyFill="1" applyBorder="1" applyAlignment="1" applyProtection="1">
      <alignment vertical="center"/>
    </xf>
    <xf numFmtId="194" fontId="19" fillId="0" borderId="28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3" fillId="0" borderId="70" xfId="0" applyFont="1" applyFill="1" applyBorder="1" applyAlignment="1" applyProtection="1">
      <alignment horizontal="center" vertical="center"/>
    </xf>
    <xf numFmtId="192" fontId="19" fillId="0" borderId="63" xfId="0" applyNumberFormat="1" applyFont="1" applyFill="1" applyBorder="1" applyAlignment="1" applyProtection="1">
      <alignment horizontal="right" vertical="center"/>
    </xf>
    <xf numFmtId="193" fontId="19" fillId="0" borderId="63" xfId="0" applyNumberFormat="1" applyFont="1" applyFill="1" applyBorder="1" applyAlignment="1" applyProtection="1">
      <alignment horizontal="right" vertical="center"/>
    </xf>
    <xf numFmtId="193" fontId="19" fillId="0" borderId="0" xfId="0" applyNumberFormat="1" applyFont="1" applyFill="1" applyBorder="1" applyAlignment="1" applyProtection="1">
      <alignment horizontal="right" vertical="center"/>
    </xf>
    <xf numFmtId="0" fontId="9" fillId="0" borderId="21" xfId="0" applyFont="1" applyFill="1" applyBorder="1" applyAlignment="1" applyProtection="1">
      <alignment horizontal="distributed" vertical="center" indent="2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left" vertical="center"/>
    </xf>
    <xf numFmtId="37" fontId="0" fillId="0" borderId="27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37" fontId="9" fillId="0" borderId="0" xfId="0" applyNumberFormat="1" applyFont="1" applyFill="1" applyBorder="1" applyAlignment="1" applyProtection="1">
      <alignment horizontal="left" vertical="center"/>
    </xf>
    <xf numFmtId="0" fontId="3" fillId="0" borderId="87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7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right" vertical="center"/>
    </xf>
    <xf numFmtId="0" fontId="0" fillId="0" borderId="26" xfId="0" applyFont="1" applyFill="1" applyBorder="1" applyAlignment="1">
      <alignment horizontal="right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 applyProtection="1">
      <alignment horizontal="left" vertical="center"/>
    </xf>
    <xf numFmtId="0" fontId="8" fillId="0" borderId="63" xfId="0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9" fillId="0" borderId="63" xfId="0" applyFont="1" applyFill="1" applyBorder="1" applyAlignment="1" applyProtection="1">
      <alignment horizontal="left" vertical="center"/>
    </xf>
    <xf numFmtId="0" fontId="0" fillId="0" borderId="79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8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8" fillId="2" borderId="0" xfId="0" applyFont="1" applyFill="1" applyBorder="1" applyAlignment="1" applyProtection="1">
      <alignment horizontal="justify" vertical="center"/>
    </xf>
    <xf numFmtId="0" fontId="0" fillId="2" borderId="0" xfId="0" applyFont="1" applyFill="1" applyBorder="1" applyAlignment="1">
      <alignment horizontal="justify"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 applyProtection="1">
      <alignment horizontal="distributed" vertical="center" shrinkToFit="1"/>
    </xf>
    <xf numFmtId="0" fontId="3" fillId="0" borderId="0" xfId="0" applyFont="1" applyFill="1" applyBorder="1" applyAlignment="1" applyProtection="1">
      <alignment horizontal="justify" vertical="center"/>
    </xf>
    <xf numFmtId="0" fontId="3" fillId="0" borderId="45" xfId="0" applyFont="1" applyFill="1" applyBorder="1" applyAlignment="1" applyProtection="1">
      <alignment horizontal="distributed" vertical="center"/>
    </xf>
    <xf numFmtId="0" fontId="0" fillId="0" borderId="37" xfId="0" applyFont="1" applyFill="1" applyBorder="1" applyAlignment="1">
      <alignment horizontal="distributed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distributed" vertical="center" shrinkToFit="1"/>
    </xf>
    <xf numFmtId="0" fontId="8" fillId="1" borderId="0" xfId="0" applyFont="1" applyFill="1" applyBorder="1" applyAlignment="1" applyProtection="1">
      <alignment horizontal="justify" vertical="center"/>
    </xf>
    <xf numFmtId="0" fontId="5" fillId="0" borderId="0" xfId="0" applyFont="1" applyFill="1" applyBorder="1" applyAlignment="1" applyProtection="1">
      <alignment horizontal="distributed" vertical="center" shrinkToFit="1"/>
    </xf>
    <xf numFmtId="0" fontId="8" fillId="2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vertical="center" shrinkToFit="1"/>
    </xf>
    <xf numFmtId="49" fontId="12" fillId="0" borderId="1" xfId="0" applyNumberFormat="1" applyFont="1" applyFill="1" applyBorder="1" applyAlignment="1">
      <alignment horizontal="right" vertical="center"/>
    </xf>
    <xf numFmtId="180" fontId="12" fillId="0" borderId="24" xfId="0" applyNumberFormat="1" applyFont="1" applyFill="1" applyBorder="1" applyAlignment="1">
      <alignment horizontal="right" vertical="center"/>
    </xf>
    <xf numFmtId="180" fontId="12" fillId="0" borderId="0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180" fontId="12" fillId="0" borderId="1" xfId="0" applyNumberFormat="1" applyFont="1" applyFill="1" applyBorder="1" applyAlignment="1">
      <alignment horizontal="right" vertical="center"/>
    </xf>
    <xf numFmtId="0" fontId="0" fillId="0" borderId="45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</xf>
    <xf numFmtId="0" fontId="0" fillId="0" borderId="34" xfId="0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 applyProtection="1">
      <alignment horizontal="center" vertical="center"/>
    </xf>
    <xf numFmtId="0" fontId="0" fillId="0" borderId="35" xfId="0" applyFont="1" applyFill="1" applyBorder="1" applyAlignment="1" applyProtection="1">
      <alignment horizontal="center" vertical="center"/>
    </xf>
    <xf numFmtId="180" fontId="12" fillId="0" borderId="33" xfId="0" applyNumberFormat="1" applyFont="1" applyFill="1" applyBorder="1" applyAlignment="1">
      <alignment horizontal="right" vertical="center"/>
    </xf>
    <xf numFmtId="180" fontId="12" fillId="0" borderId="21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 applyProtection="1">
      <alignment horizontal="distributed" vertical="center"/>
    </xf>
    <xf numFmtId="0" fontId="0" fillId="0" borderId="21" xfId="0" applyFont="1" applyFill="1" applyBorder="1" applyAlignment="1">
      <alignment horizontal="distributed" vertical="center"/>
    </xf>
    <xf numFmtId="0" fontId="0" fillId="0" borderId="40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top"/>
    </xf>
    <xf numFmtId="0" fontId="0" fillId="0" borderId="49" xfId="0" applyFont="1" applyFill="1" applyBorder="1" applyAlignment="1">
      <alignment horizontal="center" vertical="center"/>
    </xf>
    <xf numFmtId="196" fontId="12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0" fillId="0" borderId="45" xfId="0" applyFont="1" applyFill="1" applyBorder="1" applyAlignment="1">
      <alignment horizontal="center" vertical="distributed" textRotation="255"/>
    </xf>
    <xf numFmtId="0" fontId="0" fillId="0" borderId="8" xfId="0" applyFont="1" applyFill="1" applyBorder="1" applyAlignment="1">
      <alignment horizontal="center" vertical="distributed" textRotation="255"/>
    </xf>
    <xf numFmtId="0" fontId="0" fillId="0" borderId="24" xfId="0" applyFont="1" applyFill="1" applyBorder="1" applyAlignment="1">
      <alignment horizontal="center" vertical="distributed" textRotation="255"/>
    </xf>
    <xf numFmtId="0" fontId="0" fillId="0" borderId="0" xfId="0" applyFont="1" applyFill="1" applyAlignment="1">
      <alignment horizontal="center" vertical="distributed" textRotation="255"/>
    </xf>
    <xf numFmtId="0" fontId="0" fillId="0" borderId="37" xfId="0" applyFont="1" applyFill="1" applyBorder="1" applyAlignment="1">
      <alignment horizontal="center" vertical="distributed" textRotation="255"/>
    </xf>
    <xf numFmtId="0" fontId="0" fillId="0" borderId="68" xfId="0" applyFont="1" applyFill="1" applyBorder="1" applyAlignment="1">
      <alignment horizontal="center" vertical="distributed" textRotation="255"/>
    </xf>
    <xf numFmtId="0" fontId="0" fillId="0" borderId="3" xfId="0" applyFont="1" applyFill="1" applyBorder="1" applyAlignment="1" applyProtection="1">
      <alignment horizontal="center" vertical="center"/>
    </xf>
    <xf numFmtId="180" fontId="12" fillId="0" borderId="0" xfId="0" applyNumberFormat="1" applyFont="1" applyFill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distributed" textRotation="255"/>
    </xf>
    <xf numFmtId="0" fontId="0" fillId="0" borderId="6" xfId="0" applyFont="1" applyFill="1" applyBorder="1" applyAlignment="1">
      <alignment horizontal="center" vertical="distributed" textRotation="255"/>
    </xf>
    <xf numFmtId="0" fontId="0" fillId="0" borderId="35" xfId="0" applyFont="1" applyFill="1" applyBorder="1" applyAlignment="1">
      <alignment horizontal="center" vertical="distributed" textRotation="255"/>
    </xf>
    <xf numFmtId="0" fontId="0" fillId="0" borderId="40" xfId="0" applyFont="1" applyFill="1" applyBorder="1" applyAlignment="1">
      <alignment horizontal="center" vertical="center"/>
    </xf>
    <xf numFmtId="196" fontId="12" fillId="0" borderId="24" xfId="0" applyNumberFormat="1" applyFont="1" applyFill="1" applyBorder="1" applyAlignment="1">
      <alignment horizontal="right" vertical="center"/>
    </xf>
    <xf numFmtId="196" fontId="12" fillId="0" borderId="0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vertical="center"/>
    </xf>
    <xf numFmtId="49" fontId="19" fillId="0" borderId="21" xfId="0" applyNumberFormat="1" applyFont="1" applyFill="1" applyBorder="1" applyAlignment="1">
      <alignment horizontal="right" vertical="center"/>
    </xf>
    <xf numFmtId="196" fontId="12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horizontal="right" vertical="center"/>
    </xf>
    <xf numFmtId="0" fontId="0" fillId="0" borderId="44" xfId="0" applyFont="1" applyFill="1" applyBorder="1" applyAlignment="1">
      <alignment horizontal="distributed" vertical="center"/>
    </xf>
    <xf numFmtId="0" fontId="0" fillId="0" borderId="45" xfId="0" applyFont="1" applyFill="1" applyBorder="1" applyAlignment="1">
      <alignment horizontal="distributed" vertical="center"/>
    </xf>
    <xf numFmtId="0" fontId="0" fillId="0" borderId="36" xfId="0" applyFont="1" applyFill="1" applyBorder="1" applyAlignment="1">
      <alignment horizontal="distributed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180" fontId="19" fillId="0" borderId="2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distributed" vertical="center"/>
    </xf>
    <xf numFmtId="180" fontId="12" fillId="0" borderId="39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91" fontId="12" fillId="0" borderId="0" xfId="0" applyNumberFormat="1" applyFont="1" applyFill="1" applyAlignment="1">
      <alignment horizontal="right" vertical="center"/>
    </xf>
    <xf numFmtId="0" fontId="9" fillId="0" borderId="21" xfId="0" applyFont="1" applyFill="1" applyBorder="1" applyAlignment="1">
      <alignment vertical="center"/>
    </xf>
    <xf numFmtId="196" fontId="19" fillId="0" borderId="21" xfId="0" applyNumberFormat="1" applyFont="1" applyFill="1" applyBorder="1" applyAlignment="1">
      <alignment horizontal="right" vertical="center"/>
    </xf>
    <xf numFmtId="180" fontId="19" fillId="0" borderId="33" xfId="0" applyNumberFormat="1" applyFont="1" applyFill="1" applyBorder="1" applyAlignment="1">
      <alignment horizontal="right" vertical="center"/>
    </xf>
    <xf numFmtId="191" fontId="0" fillId="0" borderId="0" xfId="0" applyNumberFormat="1" applyFont="1" applyFill="1" applyAlignment="1">
      <alignment horizontal="right" vertical="center"/>
    </xf>
    <xf numFmtId="191" fontId="0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distributed" vertical="center"/>
    </xf>
    <xf numFmtId="180" fontId="19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180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45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34" xfId="0" applyFont="1" applyFill="1" applyBorder="1"/>
    <xf numFmtId="0" fontId="0" fillId="0" borderId="37" xfId="0" applyFont="1" applyFill="1" applyBorder="1"/>
    <xf numFmtId="0" fontId="0" fillId="0" borderId="68" xfId="0" applyFont="1" applyFill="1" applyBorder="1"/>
    <xf numFmtId="0" fontId="0" fillId="0" borderId="35" xfId="0" applyFont="1" applyFill="1" applyBorder="1"/>
    <xf numFmtId="180" fontId="19" fillId="0" borderId="0" xfId="0" applyNumberFormat="1" applyFont="1" applyFill="1" applyBorder="1" applyAlignment="1">
      <alignment horizontal="right" vertical="center"/>
    </xf>
    <xf numFmtId="196" fontId="0" fillId="0" borderId="0" xfId="0" applyNumberFormat="1" applyFont="1" applyFill="1" applyAlignment="1">
      <alignment horizontal="right" vertical="center"/>
    </xf>
    <xf numFmtId="196" fontId="19" fillId="0" borderId="0" xfId="0" applyNumberFormat="1" applyFont="1" applyFill="1" applyAlignment="1">
      <alignment horizontal="right" vertical="center"/>
    </xf>
    <xf numFmtId="0" fontId="0" fillId="0" borderId="37" xfId="0" applyFont="1" applyFill="1" applyBorder="1" applyAlignment="1">
      <alignment horizontal="center" vertical="top"/>
    </xf>
    <xf numFmtId="180" fontId="19" fillId="0" borderId="24" xfId="0" applyNumberFormat="1" applyFont="1" applyFill="1" applyBorder="1" applyAlignment="1">
      <alignment horizontal="right" vertical="center"/>
    </xf>
    <xf numFmtId="196" fontId="19" fillId="0" borderId="0" xfId="0" applyNumberFormat="1" applyFont="1" applyFill="1" applyBorder="1" applyAlignment="1">
      <alignment horizontal="right" vertical="center"/>
    </xf>
    <xf numFmtId="196" fontId="0" fillId="0" borderId="1" xfId="0" applyNumberFormat="1" applyFont="1" applyFill="1" applyBorder="1" applyAlignment="1">
      <alignment horizontal="right" vertical="center"/>
    </xf>
    <xf numFmtId="180" fontId="0" fillId="0" borderId="39" xfId="0" applyNumberFormat="1" applyFont="1" applyFill="1" applyBorder="1" applyAlignment="1">
      <alignment horizontal="right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0" fontId="0" fillId="0" borderId="44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3" fillId="4" borderId="0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horizontal="distributed" vertical="center" indent="1"/>
    </xf>
    <xf numFmtId="20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indent="1"/>
    </xf>
    <xf numFmtId="0" fontId="12" fillId="0" borderId="0" xfId="0" applyFont="1" applyFill="1" applyAlignment="1" applyProtection="1">
      <alignment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38" fontId="3" fillId="0" borderId="95" xfId="2" applyFont="1" applyFill="1" applyBorder="1" applyAlignment="1">
      <alignment horizontal="center" vertical="center"/>
    </xf>
    <xf numFmtId="38" fontId="3" fillId="0" borderId="53" xfId="2" applyFont="1" applyFill="1" applyBorder="1" applyAlignment="1">
      <alignment horizontal="center" vertical="center"/>
    </xf>
    <xf numFmtId="38" fontId="3" fillId="0" borderId="64" xfId="2" applyFont="1" applyFill="1" applyBorder="1" applyAlignment="1">
      <alignment horizontal="center" vertical="center"/>
    </xf>
    <xf numFmtId="38" fontId="3" fillId="0" borderId="41" xfId="2" applyFont="1" applyFill="1" applyBorder="1" applyAlignment="1">
      <alignment horizontal="center" vertical="center"/>
    </xf>
    <xf numFmtId="38" fontId="7" fillId="0" borderId="64" xfId="2" applyFont="1" applyFill="1" applyBorder="1" applyAlignment="1">
      <alignment horizontal="center" vertical="center"/>
    </xf>
    <xf numFmtId="38" fontId="7" fillId="0" borderId="88" xfId="2" applyFont="1" applyFill="1" applyBorder="1" applyAlignment="1">
      <alignment horizontal="center" vertical="center"/>
    </xf>
    <xf numFmtId="38" fontId="3" fillId="0" borderId="43" xfId="2" applyFont="1" applyFill="1" applyBorder="1" applyAlignment="1">
      <alignment horizontal="center" vertical="center"/>
    </xf>
    <xf numFmtId="38" fontId="3" fillId="0" borderId="54" xfId="2" applyFont="1" applyFill="1" applyBorder="1" applyAlignment="1">
      <alignment horizontal="center" vertical="center"/>
    </xf>
    <xf numFmtId="38" fontId="3" fillId="0" borderId="44" xfId="2" applyFont="1" applyFill="1" applyBorder="1" applyAlignment="1">
      <alignment horizontal="center" vertical="center"/>
    </xf>
    <xf numFmtId="38" fontId="3" fillId="0" borderId="55" xfId="2" applyFont="1" applyFill="1" applyBorder="1" applyAlignment="1">
      <alignment horizontal="center" vertical="center"/>
    </xf>
    <xf numFmtId="38" fontId="4" fillId="0" borderId="0" xfId="2" applyFont="1" applyFill="1" applyAlignment="1" applyProtection="1">
      <alignment horizontal="center" vertical="center"/>
    </xf>
    <xf numFmtId="38" fontId="7" fillId="0" borderId="0" xfId="2" applyFont="1" applyFill="1" applyAlignment="1">
      <alignment horizontal="center" vertical="center"/>
    </xf>
    <xf numFmtId="38" fontId="3" fillId="0" borderId="0" xfId="2" applyFont="1" applyFill="1" applyAlignment="1">
      <alignment horizontal="right" vertical="center"/>
    </xf>
    <xf numFmtId="38" fontId="7" fillId="0" borderId="0" xfId="2" applyFont="1" applyFill="1" applyAlignment="1">
      <alignment horizontal="right" vertical="center"/>
    </xf>
    <xf numFmtId="38" fontId="4" fillId="0" borderId="0" xfId="2" applyFont="1" applyFill="1" applyAlignment="1" applyProtection="1">
      <alignment horizontal="right" vertical="center"/>
    </xf>
    <xf numFmtId="38" fontId="4" fillId="0" borderId="0" xfId="2" applyFont="1" applyFill="1" applyAlignment="1" applyProtection="1">
      <alignment horizontal="left" vertical="center"/>
    </xf>
    <xf numFmtId="38" fontId="7" fillId="0" borderId="0" xfId="2" applyFont="1" applyFill="1" applyAlignment="1">
      <alignment horizontal="left" vertical="center"/>
    </xf>
    <xf numFmtId="38" fontId="3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38" fontId="3" fillId="0" borderId="0" xfId="2" applyFont="1" applyFill="1" applyBorder="1" applyAlignment="1" applyProtection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0" xfId="2" applyFont="1" applyFill="1" applyAlignment="1" applyProtection="1">
      <alignment horizontal="right" vertical="center"/>
    </xf>
    <xf numFmtId="38" fontId="8" fillId="0" borderId="89" xfId="2" applyFont="1" applyFill="1" applyBorder="1" applyAlignment="1">
      <alignment horizontal="center" vertical="center"/>
    </xf>
    <xf numFmtId="38" fontId="7" fillId="0" borderId="90" xfId="2" applyFont="1" applyFill="1" applyBorder="1" applyAlignment="1">
      <alignment horizontal="center" vertical="center"/>
    </xf>
    <xf numFmtId="38" fontId="7" fillId="0" borderId="91" xfId="2" applyFont="1" applyFill="1" applyBorder="1" applyAlignment="1">
      <alignment horizontal="center" vertical="center"/>
    </xf>
    <xf numFmtId="38" fontId="7" fillId="0" borderId="92" xfId="2" applyFont="1" applyFill="1" applyBorder="1" applyAlignment="1">
      <alignment horizontal="center" vertical="center"/>
    </xf>
    <xf numFmtId="38" fontId="7" fillId="0" borderId="93" xfId="2" applyFont="1" applyFill="1" applyBorder="1" applyAlignment="1">
      <alignment horizontal="center" vertical="center"/>
    </xf>
    <xf numFmtId="38" fontId="7" fillId="0" borderId="94" xfId="2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JB1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topLeftCell="A10" zoomScaleNormal="100" workbookViewId="0"/>
  </sheetViews>
  <sheetFormatPr defaultColWidth="5.625" defaultRowHeight="20.100000000000001" customHeight="1"/>
  <cols>
    <col min="1" max="1" width="4.625" style="79" customWidth="1"/>
    <col min="2" max="16384" width="5.625" style="79"/>
  </cols>
  <sheetData>
    <row r="6" spans="2:16" s="76" customFormat="1" ht="20.100000000000001" customHeight="1">
      <c r="B6" s="439" t="s">
        <v>487</v>
      </c>
      <c r="C6" s="440"/>
      <c r="D6" s="441" t="s">
        <v>502</v>
      </c>
      <c r="E6" s="442"/>
      <c r="F6" s="442"/>
      <c r="G6" s="442"/>
      <c r="H6" s="442"/>
      <c r="I6" s="442"/>
      <c r="J6" s="442"/>
      <c r="K6" s="442"/>
      <c r="L6" s="442"/>
      <c r="M6" s="442"/>
      <c r="N6" s="74"/>
      <c r="O6" s="75"/>
      <c r="P6" s="75"/>
    </row>
    <row r="7" spans="2:16" s="76" customFormat="1" ht="20.100000000000001" customHeight="1">
      <c r="B7" s="440"/>
      <c r="C7" s="440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74"/>
      <c r="O7" s="75"/>
      <c r="P7" s="75"/>
    </row>
    <row r="8" spans="2:16" s="77" customFormat="1" ht="20.100000000000001" customHeight="1">
      <c r="B8" s="76"/>
    </row>
    <row r="9" spans="2:16" s="77" customFormat="1" ht="20.100000000000001" customHeight="1"/>
    <row r="11" spans="2:16" ht="20.100000000000001" customHeight="1">
      <c r="B11" s="77"/>
      <c r="C11" s="77"/>
      <c r="D11" s="437" t="s">
        <v>786</v>
      </c>
      <c r="E11" s="438"/>
      <c r="F11" s="435" t="s">
        <v>497</v>
      </c>
      <c r="G11" s="436"/>
      <c r="H11" s="436"/>
      <c r="I11" s="436"/>
      <c r="J11" s="78"/>
      <c r="K11" s="78"/>
      <c r="L11" s="78"/>
      <c r="M11" s="78"/>
      <c r="N11" s="78"/>
      <c r="O11" s="78"/>
      <c r="P11" s="78"/>
    </row>
    <row r="12" spans="2:16" ht="20.100000000000001" customHeight="1">
      <c r="D12" s="437" t="s">
        <v>787</v>
      </c>
      <c r="E12" s="438"/>
      <c r="F12" s="435" t="s">
        <v>488</v>
      </c>
      <c r="G12" s="436"/>
      <c r="H12" s="436"/>
      <c r="I12" s="436"/>
      <c r="J12" s="436"/>
      <c r="K12" s="436"/>
      <c r="L12" s="436"/>
      <c r="M12" s="78"/>
      <c r="N12" s="78"/>
      <c r="O12" s="78"/>
      <c r="P12" s="78"/>
    </row>
    <row r="13" spans="2:16" ht="20.100000000000001" customHeight="1">
      <c r="D13" s="437" t="s">
        <v>788</v>
      </c>
      <c r="E13" s="438"/>
      <c r="F13" s="435" t="s">
        <v>498</v>
      </c>
      <c r="G13" s="436"/>
      <c r="H13" s="436"/>
      <c r="I13" s="436"/>
      <c r="J13" s="78"/>
      <c r="K13" s="78"/>
      <c r="L13" s="78"/>
      <c r="M13" s="78"/>
      <c r="N13" s="78"/>
      <c r="O13" s="78"/>
      <c r="P13" s="78"/>
    </row>
    <row r="14" spans="2:16" ht="20.100000000000001" customHeight="1">
      <c r="D14" s="437" t="s">
        <v>789</v>
      </c>
      <c r="E14" s="438"/>
      <c r="F14" s="435" t="s">
        <v>499</v>
      </c>
      <c r="G14" s="436"/>
      <c r="H14" s="436"/>
      <c r="I14" s="436"/>
      <c r="J14" s="78"/>
      <c r="K14" s="78"/>
      <c r="L14" s="78"/>
      <c r="M14" s="78"/>
      <c r="N14" s="78"/>
      <c r="O14" s="78"/>
      <c r="P14" s="78"/>
    </row>
    <row r="15" spans="2:16" ht="20.100000000000001" customHeight="1">
      <c r="D15" s="437" t="s">
        <v>790</v>
      </c>
      <c r="E15" s="438"/>
      <c r="F15" s="435" t="s">
        <v>489</v>
      </c>
      <c r="G15" s="436"/>
      <c r="H15" s="436"/>
      <c r="I15" s="436"/>
      <c r="J15" s="78"/>
      <c r="K15" s="78"/>
      <c r="L15" s="78"/>
      <c r="M15" s="78"/>
      <c r="N15" s="78"/>
      <c r="O15" s="78"/>
      <c r="P15" s="78"/>
    </row>
    <row r="16" spans="2:16" ht="20.100000000000001" customHeight="1">
      <c r="D16" s="437" t="s">
        <v>791</v>
      </c>
      <c r="E16" s="438"/>
      <c r="F16" s="435" t="s">
        <v>490</v>
      </c>
      <c r="G16" s="436"/>
      <c r="H16" s="436"/>
      <c r="I16" s="436"/>
      <c r="J16" s="436"/>
      <c r="K16" s="436"/>
      <c r="L16" s="436"/>
      <c r="M16" s="78"/>
      <c r="N16" s="78"/>
      <c r="O16" s="78"/>
      <c r="P16" s="78"/>
    </row>
    <row r="17" spans="4:16" ht="20.100000000000001" customHeight="1">
      <c r="D17" s="437" t="s">
        <v>792</v>
      </c>
      <c r="E17" s="438"/>
      <c r="F17" s="435" t="s">
        <v>491</v>
      </c>
      <c r="G17" s="436"/>
      <c r="H17" s="436"/>
      <c r="I17" s="436"/>
      <c r="J17" s="436"/>
      <c r="K17" s="78"/>
      <c r="L17" s="78"/>
      <c r="M17" s="78"/>
      <c r="N17" s="78"/>
      <c r="O17" s="78"/>
      <c r="P17" s="78"/>
    </row>
    <row r="18" spans="4:16" ht="20.100000000000001" customHeight="1">
      <c r="D18" s="437" t="s">
        <v>793</v>
      </c>
      <c r="E18" s="438"/>
      <c r="F18" s="435" t="s">
        <v>492</v>
      </c>
      <c r="G18" s="436"/>
      <c r="H18" s="436"/>
      <c r="I18" s="436"/>
      <c r="J18" s="436"/>
      <c r="K18" s="436"/>
      <c r="L18" s="436"/>
      <c r="M18" s="436"/>
      <c r="N18" s="78"/>
      <c r="O18" s="78"/>
      <c r="P18" s="78"/>
    </row>
    <row r="19" spans="4:16" ht="20.100000000000001" customHeight="1">
      <c r="D19" s="437"/>
      <c r="E19" s="438"/>
      <c r="F19" s="435" t="s">
        <v>493</v>
      </c>
      <c r="G19" s="436"/>
      <c r="H19" s="436"/>
      <c r="I19" s="436"/>
      <c r="J19" s="436"/>
      <c r="K19" s="436"/>
      <c r="L19" s="436"/>
      <c r="M19" s="78"/>
      <c r="N19" s="78"/>
      <c r="O19" s="78"/>
      <c r="P19" s="78"/>
    </row>
    <row r="20" spans="4:16" ht="20.100000000000001" customHeight="1">
      <c r="D20" s="437" t="s">
        <v>794</v>
      </c>
      <c r="E20" s="438"/>
      <c r="F20" s="435" t="s">
        <v>494</v>
      </c>
      <c r="G20" s="436"/>
      <c r="H20" s="436"/>
      <c r="I20" s="436"/>
      <c r="J20" s="436"/>
      <c r="K20" s="78"/>
      <c r="L20" s="78"/>
      <c r="M20" s="78"/>
      <c r="N20" s="78"/>
      <c r="O20" s="78"/>
      <c r="P20" s="78"/>
    </row>
    <row r="21" spans="4:16" ht="20.100000000000001" customHeight="1">
      <c r="D21" s="437" t="s">
        <v>795</v>
      </c>
      <c r="E21" s="438"/>
      <c r="F21" s="435" t="s">
        <v>864</v>
      </c>
      <c r="G21" s="436"/>
      <c r="H21" s="436"/>
      <c r="I21" s="436"/>
      <c r="J21" s="436"/>
      <c r="K21" s="436"/>
      <c r="L21" s="436"/>
      <c r="M21" s="436"/>
      <c r="N21" s="436"/>
      <c r="O21" s="78"/>
      <c r="P21" s="78"/>
    </row>
    <row r="22" spans="4:16" ht="20.100000000000001" customHeight="1">
      <c r="D22" s="437" t="s">
        <v>796</v>
      </c>
      <c r="E22" s="438"/>
      <c r="F22" s="435" t="s">
        <v>865</v>
      </c>
      <c r="G22" s="436"/>
      <c r="H22" s="436"/>
      <c r="I22" s="436"/>
      <c r="J22" s="436"/>
      <c r="K22" s="436"/>
      <c r="L22" s="78"/>
      <c r="M22" s="78"/>
      <c r="N22" s="78"/>
      <c r="O22" s="78"/>
    </row>
    <row r="23" spans="4:16" ht="20.100000000000001" customHeight="1">
      <c r="D23" s="437"/>
      <c r="E23" s="438"/>
      <c r="F23" s="435" t="s">
        <v>495</v>
      </c>
      <c r="G23" s="436"/>
      <c r="H23" s="436"/>
      <c r="I23" s="436"/>
      <c r="J23" s="436"/>
      <c r="K23" s="78"/>
      <c r="L23" s="78"/>
      <c r="M23" s="78"/>
      <c r="N23" s="78"/>
      <c r="O23" s="78"/>
    </row>
    <row r="24" spans="4:16" ht="20.100000000000001" customHeight="1">
      <c r="D24" s="437" t="s">
        <v>797</v>
      </c>
      <c r="E24" s="438"/>
      <c r="F24" s="435" t="s">
        <v>496</v>
      </c>
      <c r="G24" s="436"/>
      <c r="H24" s="436"/>
      <c r="I24" s="436"/>
      <c r="J24" s="78"/>
      <c r="K24" s="78"/>
      <c r="L24" s="78"/>
      <c r="M24" s="78"/>
      <c r="N24" s="78"/>
      <c r="O24" s="78"/>
    </row>
    <row r="25" spans="4:16" ht="20.100000000000001" customHeight="1">
      <c r="D25" s="80"/>
    </row>
    <row r="26" spans="4:16" ht="20.100000000000001" customHeight="1">
      <c r="D26" s="80"/>
    </row>
    <row r="27" spans="4:16" ht="20.100000000000001" customHeight="1">
      <c r="D27" s="80"/>
    </row>
    <row r="28" spans="4:16" ht="20.100000000000001" customHeight="1">
      <c r="D28" s="80"/>
    </row>
    <row r="29" spans="4:16" ht="20.100000000000001" customHeight="1">
      <c r="D29" s="80"/>
    </row>
    <row r="30" spans="4:16" ht="20.100000000000001" customHeight="1">
      <c r="D30" s="80"/>
    </row>
    <row r="31" spans="4:16" ht="20.100000000000001" customHeight="1">
      <c r="D31" s="80"/>
    </row>
    <row r="32" spans="4:16" ht="20.100000000000001" customHeight="1">
      <c r="D32" s="80"/>
    </row>
    <row r="33" spans="4:7" ht="20.100000000000001" customHeight="1">
      <c r="D33" s="80"/>
      <c r="G33" s="81"/>
    </row>
    <row r="34" spans="4:7" ht="20.100000000000001" customHeight="1">
      <c r="D34" s="80"/>
      <c r="G34" s="81"/>
    </row>
    <row r="35" spans="4:7" ht="20.100000000000001" customHeight="1">
      <c r="D35" s="80"/>
    </row>
  </sheetData>
  <mergeCells count="30">
    <mergeCell ref="D23:E23"/>
    <mergeCell ref="D24:E24"/>
    <mergeCell ref="F24:I24"/>
    <mergeCell ref="F23:J23"/>
    <mergeCell ref="D18:E18"/>
    <mergeCell ref="D19:E19"/>
    <mergeCell ref="F18:M18"/>
    <mergeCell ref="F19:L19"/>
    <mergeCell ref="D20:E20"/>
    <mergeCell ref="F22:K22"/>
    <mergeCell ref="B6:C7"/>
    <mergeCell ref="F11:I11"/>
    <mergeCell ref="F13:I13"/>
    <mergeCell ref="F12:L12"/>
    <mergeCell ref="D11:E11"/>
    <mergeCell ref="D6:M7"/>
    <mergeCell ref="D22:E22"/>
    <mergeCell ref="D21:E21"/>
    <mergeCell ref="D12:E12"/>
    <mergeCell ref="D13:E13"/>
    <mergeCell ref="D16:E16"/>
    <mergeCell ref="D17:E17"/>
    <mergeCell ref="D14:E14"/>
    <mergeCell ref="D15:E15"/>
    <mergeCell ref="F17:J17"/>
    <mergeCell ref="F16:L16"/>
    <mergeCell ref="F14:I14"/>
    <mergeCell ref="F15:I15"/>
    <mergeCell ref="F20:J20"/>
    <mergeCell ref="F21:N21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9" orientation="portrait" useFirstPageNumber="1" horizontalDpi="4294967293" r:id="rId1"/>
  <headerFooter scaleWithDoc="0"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showGridLines="0" tabSelected="1" topLeftCell="B1" zoomScale="60" zoomScaleNormal="60" workbookViewId="0"/>
  </sheetViews>
  <sheetFormatPr defaultColWidth="10.625" defaultRowHeight="20.45" customHeight="1"/>
  <cols>
    <col min="1" max="1" width="16.375" style="20" customWidth="1"/>
    <col min="2" max="12" width="10.625" style="20" customWidth="1"/>
    <col min="13" max="13" width="1.5" style="20" customWidth="1"/>
    <col min="14" max="17" width="10.625" style="20" customWidth="1"/>
    <col min="18" max="18" width="11.25" style="20" customWidth="1"/>
    <col min="19" max="24" width="10.625" style="20" customWidth="1"/>
    <col min="25" max="25" width="17.625" style="20" customWidth="1"/>
    <col min="26" max="16384" width="10.625" style="20"/>
  </cols>
  <sheetData>
    <row r="1" spans="1:26" ht="20.45" customHeight="1">
      <c r="A1" s="644" t="s">
        <v>859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161"/>
      <c r="N1" s="646" t="s">
        <v>828</v>
      </c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30"/>
    </row>
    <row r="2" spans="1:26" ht="20.45" customHeight="1" thickBot="1">
      <c r="V2" s="164"/>
      <c r="W2" s="164"/>
      <c r="X2" s="162"/>
      <c r="Y2" s="164" t="s">
        <v>181</v>
      </c>
      <c r="Z2" s="30"/>
    </row>
    <row r="3" spans="1:26" s="39" customFormat="1" ht="20.45" customHeight="1">
      <c r="A3" s="789" t="s">
        <v>874</v>
      </c>
      <c r="B3" s="788" t="s">
        <v>757</v>
      </c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36"/>
      <c r="N3" s="792" t="s">
        <v>768</v>
      </c>
      <c r="O3" s="792"/>
      <c r="P3" s="792"/>
      <c r="Q3" s="792"/>
      <c r="R3" s="792"/>
      <c r="S3" s="792"/>
      <c r="T3" s="792"/>
      <c r="U3" s="792"/>
      <c r="V3" s="789"/>
      <c r="W3" s="230"/>
      <c r="X3" s="796" t="s">
        <v>758</v>
      </c>
      <c r="Y3" s="788" t="s">
        <v>874</v>
      </c>
      <c r="Z3" s="36"/>
    </row>
    <row r="4" spans="1:26" s="39" customFormat="1" ht="20.45" customHeight="1">
      <c r="A4" s="798"/>
      <c r="B4" s="800" t="s">
        <v>759</v>
      </c>
      <c r="C4" s="800" t="s">
        <v>899</v>
      </c>
      <c r="D4" s="790" t="s">
        <v>760</v>
      </c>
      <c r="E4" s="254" t="s">
        <v>926</v>
      </c>
      <c r="F4" s="790" t="s">
        <v>761</v>
      </c>
      <c r="G4" s="790" t="s">
        <v>762</v>
      </c>
      <c r="H4" s="255" t="s">
        <v>763</v>
      </c>
      <c r="I4" s="795" t="s">
        <v>719</v>
      </c>
      <c r="J4" s="254" t="s">
        <v>928</v>
      </c>
      <c r="K4" s="254" t="s">
        <v>930</v>
      </c>
      <c r="L4" s="256" t="s">
        <v>932</v>
      </c>
      <c r="M4" s="257"/>
      <c r="N4" s="258" t="s">
        <v>630</v>
      </c>
      <c r="O4" s="254" t="s">
        <v>935</v>
      </c>
      <c r="P4" s="254" t="s">
        <v>937</v>
      </c>
      <c r="Q4" s="254" t="s">
        <v>940</v>
      </c>
      <c r="R4" s="259" t="s">
        <v>920</v>
      </c>
      <c r="S4" s="259" t="s">
        <v>942</v>
      </c>
      <c r="T4" s="790" t="s">
        <v>944</v>
      </c>
      <c r="U4" s="254" t="s">
        <v>945</v>
      </c>
      <c r="V4" s="800" t="s">
        <v>922</v>
      </c>
      <c r="W4" s="790" t="s">
        <v>947</v>
      </c>
      <c r="X4" s="797"/>
      <c r="Y4" s="799"/>
      <c r="Z4" s="36"/>
    </row>
    <row r="5" spans="1:26" s="39" customFormat="1" ht="20.45" customHeight="1">
      <c r="A5" s="798"/>
      <c r="B5" s="800"/>
      <c r="C5" s="800"/>
      <c r="D5" s="791"/>
      <c r="E5" s="260" t="s">
        <v>927</v>
      </c>
      <c r="F5" s="791"/>
      <c r="G5" s="791"/>
      <c r="H5" s="261" t="s">
        <v>767</v>
      </c>
      <c r="I5" s="795"/>
      <c r="J5" s="260" t="s">
        <v>929</v>
      </c>
      <c r="K5" s="260" t="s">
        <v>931</v>
      </c>
      <c r="L5" s="262" t="s">
        <v>933</v>
      </c>
      <c r="M5" s="257"/>
      <c r="N5" s="263" t="s">
        <v>934</v>
      </c>
      <c r="O5" s="260" t="s">
        <v>936</v>
      </c>
      <c r="P5" s="260" t="s">
        <v>938</v>
      </c>
      <c r="Q5" s="260" t="s">
        <v>939</v>
      </c>
      <c r="R5" s="264" t="s">
        <v>941</v>
      </c>
      <c r="S5" s="264" t="s">
        <v>943</v>
      </c>
      <c r="T5" s="791"/>
      <c r="U5" s="260" t="s">
        <v>946</v>
      </c>
      <c r="V5" s="800"/>
      <c r="W5" s="791"/>
      <c r="X5" s="797"/>
      <c r="Y5" s="799"/>
      <c r="Z5" s="36"/>
    </row>
    <row r="6" spans="1:26" s="73" customFormat="1" ht="30" customHeight="1">
      <c r="A6" s="265" t="s">
        <v>766</v>
      </c>
      <c r="B6" s="228">
        <f>SUM(B8:B24)</f>
        <v>53212</v>
      </c>
      <c r="C6" s="229">
        <f t="shared" ref="C6:U6" si="0">SUM(C8:C24)</f>
        <v>549</v>
      </c>
      <c r="D6" s="229">
        <f t="shared" si="0"/>
        <v>60</v>
      </c>
      <c r="E6" s="229">
        <f t="shared" si="0"/>
        <v>1</v>
      </c>
      <c r="F6" s="229">
        <f t="shared" si="0"/>
        <v>3383</v>
      </c>
      <c r="G6" s="229">
        <f t="shared" si="0"/>
        <v>3186</v>
      </c>
      <c r="H6" s="229">
        <f t="shared" si="0"/>
        <v>243</v>
      </c>
      <c r="I6" s="229">
        <f t="shared" si="0"/>
        <v>665</v>
      </c>
      <c r="J6" s="229">
        <f t="shared" si="0"/>
        <v>2058</v>
      </c>
      <c r="K6" s="229">
        <f t="shared" si="0"/>
        <v>8532</v>
      </c>
      <c r="L6" s="229">
        <f t="shared" si="0"/>
        <v>1080</v>
      </c>
      <c r="M6" s="229"/>
      <c r="N6" s="229">
        <f t="shared" si="0"/>
        <v>1051</v>
      </c>
      <c r="O6" s="229">
        <f t="shared" si="0"/>
        <v>1179</v>
      </c>
      <c r="P6" s="229">
        <f t="shared" si="0"/>
        <v>5682</v>
      </c>
      <c r="Q6" s="229">
        <f t="shared" si="0"/>
        <v>2480</v>
      </c>
      <c r="R6" s="229">
        <f t="shared" si="0"/>
        <v>2575</v>
      </c>
      <c r="S6" s="229">
        <f t="shared" si="0"/>
        <v>10134</v>
      </c>
      <c r="T6" s="229">
        <f t="shared" si="0"/>
        <v>317</v>
      </c>
      <c r="U6" s="229">
        <f t="shared" si="0"/>
        <v>3409</v>
      </c>
      <c r="V6" s="229">
        <f>SUM(V8:V24)</f>
        <v>2603</v>
      </c>
      <c r="W6" s="229">
        <f>SUM(W8:W24)</f>
        <v>4025</v>
      </c>
      <c r="X6" s="427">
        <v>3258</v>
      </c>
      <c r="Y6" s="237" t="s">
        <v>766</v>
      </c>
      <c r="Z6" s="72"/>
    </row>
    <row r="7" spans="1:26" ht="33.75" customHeight="1">
      <c r="A7" s="266"/>
      <c r="B7" s="244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67"/>
      <c r="Y7" s="100"/>
      <c r="Z7" s="30"/>
    </row>
    <row r="8" spans="1:26" s="40" customFormat="1" ht="44.25" customHeight="1">
      <c r="A8" s="268" t="s">
        <v>553</v>
      </c>
      <c r="B8" s="269">
        <f>SUM(C8:W8)</f>
        <v>2039</v>
      </c>
      <c r="C8" s="42">
        <v>10</v>
      </c>
      <c r="D8" s="270">
        <v>2</v>
      </c>
      <c r="E8" s="270" t="s">
        <v>1005</v>
      </c>
      <c r="F8" s="42">
        <v>113</v>
      </c>
      <c r="G8" s="42">
        <v>114</v>
      </c>
      <c r="H8" s="42">
        <v>8</v>
      </c>
      <c r="I8" s="42">
        <v>32</v>
      </c>
      <c r="J8" s="42">
        <v>53</v>
      </c>
      <c r="K8" s="42">
        <v>328</v>
      </c>
      <c r="L8" s="42">
        <v>46</v>
      </c>
      <c r="M8" s="42"/>
      <c r="N8" s="42">
        <v>37</v>
      </c>
      <c r="O8" s="42">
        <v>41</v>
      </c>
      <c r="P8" s="42">
        <v>290</v>
      </c>
      <c r="Q8" s="42">
        <v>73</v>
      </c>
      <c r="R8" s="42">
        <v>82</v>
      </c>
      <c r="S8" s="42">
        <v>341</v>
      </c>
      <c r="T8" s="42">
        <v>9</v>
      </c>
      <c r="U8" s="42">
        <v>171</v>
      </c>
      <c r="V8" s="42">
        <v>88</v>
      </c>
      <c r="W8" s="42">
        <v>201</v>
      </c>
      <c r="X8" s="271" t="s">
        <v>772</v>
      </c>
      <c r="Y8" s="247" t="s">
        <v>553</v>
      </c>
      <c r="Z8" s="49"/>
    </row>
    <row r="9" spans="1:26" s="40" customFormat="1" ht="44.25" customHeight="1">
      <c r="A9" s="268" t="s">
        <v>554</v>
      </c>
      <c r="B9" s="269">
        <f t="shared" ref="B9:B24" si="1">SUM(C9:W9)</f>
        <v>3545</v>
      </c>
      <c r="C9" s="42">
        <v>22</v>
      </c>
      <c r="D9" s="42">
        <v>2</v>
      </c>
      <c r="E9" s="270" t="s">
        <v>1005</v>
      </c>
      <c r="F9" s="270">
        <v>215</v>
      </c>
      <c r="G9" s="42">
        <v>205</v>
      </c>
      <c r="H9" s="42">
        <v>11</v>
      </c>
      <c r="I9" s="42">
        <v>54</v>
      </c>
      <c r="J9" s="42">
        <v>144</v>
      </c>
      <c r="K9" s="42">
        <v>586</v>
      </c>
      <c r="L9" s="42">
        <v>79</v>
      </c>
      <c r="M9" s="42"/>
      <c r="N9" s="42">
        <v>84</v>
      </c>
      <c r="O9" s="42">
        <v>76</v>
      </c>
      <c r="P9" s="42">
        <v>397</v>
      </c>
      <c r="Q9" s="42">
        <v>176</v>
      </c>
      <c r="R9" s="42">
        <v>176</v>
      </c>
      <c r="S9" s="42">
        <v>661</v>
      </c>
      <c r="T9" s="42">
        <v>16</v>
      </c>
      <c r="U9" s="42">
        <v>248</v>
      </c>
      <c r="V9" s="42">
        <v>154</v>
      </c>
      <c r="W9" s="42">
        <v>239</v>
      </c>
      <c r="X9" s="271" t="s">
        <v>773</v>
      </c>
      <c r="Y9" s="247" t="s">
        <v>554</v>
      </c>
      <c r="Z9" s="49"/>
    </row>
    <row r="10" spans="1:26" s="40" customFormat="1" ht="44.25" customHeight="1">
      <c r="A10" s="268" t="s">
        <v>555</v>
      </c>
      <c r="B10" s="269">
        <f t="shared" si="1"/>
        <v>2369</v>
      </c>
      <c r="C10" s="42">
        <v>7</v>
      </c>
      <c r="D10" s="270">
        <v>2</v>
      </c>
      <c r="E10" s="270" t="s">
        <v>1005</v>
      </c>
      <c r="F10" s="270">
        <v>98</v>
      </c>
      <c r="G10" s="42">
        <v>121</v>
      </c>
      <c r="H10" s="42">
        <v>25</v>
      </c>
      <c r="I10" s="42">
        <v>36</v>
      </c>
      <c r="J10" s="42">
        <v>74</v>
      </c>
      <c r="K10" s="42">
        <v>392</v>
      </c>
      <c r="L10" s="42">
        <v>39</v>
      </c>
      <c r="M10" s="42"/>
      <c r="N10" s="42">
        <v>74</v>
      </c>
      <c r="O10" s="42">
        <v>58</v>
      </c>
      <c r="P10" s="42">
        <v>446</v>
      </c>
      <c r="Q10" s="42">
        <v>122</v>
      </c>
      <c r="R10" s="42">
        <v>86</v>
      </c>
      <c r="S10" s="42">
        <v>340</v>
      </c>
      <c r="T10" s="42">
        <v>6</v>
      </c>
      <c r="U10" s="42">
        <v>139</v>
      </c>
      <c r="V10" s="42">
        <v>46</v>
      </c>
      <c r="W10" s="42">
        <v>258</v>
      </c>
      <c r="X10" s="271" t="s">
        <v>774</v>
      </c>
      <c r="Y10" s="247" t="s">
        <v>555</v>
      </c>
      <c r="Z10" s="49"/>
    </row>
    <row r="11" spans="1:26" s="40" customFormat="1" ht="44.25" customHeight="1">
      <c r="A11" s="268" t="s">
        <v>556</v>
      </c>
      <c r="B11" s="269">
        <f t="shared" si="1"/>
        <v>3316</v>
      </c>
      <c r="C11" s="42">
        <v>13</v>
      </c>
      <c r="D11" s="42">
        <v>1</v>
      </c>
      <c r="E11" s="270" t="s">
        <v>1005</v>
      </c>
      <c r="F11" s="270">
        <v>145</v>
      </c>
      <c r="G11" s="42">
        <v>159</v>
      </c>
      <c r="H11" s="42">
        <v>17</v>
      </c>
      <c r="I11" s="42">
        <v>39</v>
      </c>
      <c r="J11" s="42">
        <v>90</v>
      </c>
      <c r="K11" s="42">
        <v>525</v>
      </c>
      <c r="L11" s="42">
        <v>80</v>
      </c>
      <c r="M11" s="42"/>
      <c r="N11" s="42">
        <v>82</v>
      </c>
      <c r="O11" s="42">
        <v>82</v>
      </c>
      <c r="P11" s="42">
        <v>349</v>
      </c>
      <c r="Q11" s="42">
        <v>141</v>
      </c>
      <c r="R11" s="42">
        <v>175</v>
      </c>
      <c r="S11" s="42">
        <v>622</v>
      </c>
      <c r="T11" s="42">
        <v>17</v>
      </c>
      <c r="U11" s="42">
        <v>193</v>
      </c>
      <c r="V11" s="42">
        <v>322</v>
      </c>
      <c r="W11" s="42">
        <v>264</v>
      </c>
      <c r="X11" s="271" t="s">
        <v>775</v>
      </c>
      <c r="Y11" s="247" t="s">
        <v>556</v>
      </c>
      <c r="Z11" s="49"/>
    </row>
    <row r="12" spans="1:26" s="40" customFormat="1" ht="44.25" customHeight="1">
      <c r="A12" s="268" t="s">
        <v>557</v>
      </c>
      <c r="B12" s="269">
        <f t="shared" si="1"/>
        <v>1839</v>
      </c>
      <c r="C12" s="42">
        <v>19</v>
      </c>
      <c r="D12" s="270" t="s">
        <v>1005</v>
      </c>
      <c r="E12" s="270" t="s">
        <v>1005</v>
      </c>
      <c r="F12" s="270">
        <v>120</v>
      </c>
      <c r="G12" s="42">
        <v>125</v>
      </c>
      <c r="H12" s="42">
        <v>5</v>
      </c>
      <c r="I12" s="42">
        <v>28</v>
      </c>
      <c r="J12" s="42">
        <v>80</v>
      </c>
      <c r="K12" s="42">
        <v>349</v>
      </c>
      <c r="L12" s="42">
        <v>38</v>
      </c>
      <c r="M12" s="42"/>
      <c r="N12" s="42">
        <v>41</v>
      </c>
      <c r="O12" s="42">
        <v>57</v>
      </c>
      <c r="P12" s="42">
        <v>195</v>
      </c>
      <c r="Q12" s="42">
        <v>73</v>
      </c>
      <c r="R12" s="42">
        <v>77</v>
      </c>
      <c r="S12" s="42">
        <v>306</v>
      </c>
      <c r="T12" s="42">
        <v>12</v>
      </c>
      <c r="U12" s="42">
        <v>156</v>
      </c>
      <c r="V12" s="42">
        <v>79</v>
      </c>
      <c r="W12" s="42">
        <v>79</v>
      </c>
      <c r="X12" s="271" t="s">
        <v>776</v>
      </c>
      <c r="Y12" s="247" t="s">
        <v>557</v>
      </c>
      <c r="Z12" s="49"/>
    </row>
    <row r="13" spans="1:26" s="40" customFormat="1" ht="44.25" customHeight="1">
      <c r="A13" s="268" t="s">
        <v>558</v>
      </c>
      <c r="B13" s="269">
        <f t="shared" si="1"/>
        <v>1942</v>
      </c>
      <c r="C13" s="42">
        <v>5</v>
      </c>
      <c r="D13" s="270">
        <v>5</v>
      </c>
      <c r="E13" s="270" t="s">
        <v>1005</v>
      </c>
      <c r="F13" s="270">
        <v>110</v>
      </c>
      <c r="G13" s="42">
        <v>110</v>
      </c>
      <c r="H13" s="42">
        <v>4</v>
      </c>
      <c r="I13" s="42">
        <v>27</v>
      </c>
      <c r="J13" s="42">
        <v>61</v>
      </c>
      <c r="K13" s="42">
        <v>373</v>
      </c>
      <c r="L13" s="42">
        <v>41</v>
      </c>
      <c r="M13" s="42"/>
      <c r="N13" s="42">
        <v>40</v>
      </c>
      <c r="O13" s="42">
        <v>36</v>
      </c>
      <c r="P13" s="42">
        <v>256</v>
      </c>
      <c r="Q13" s="42">
        <v>130</v>
      </c>
      <c r="R13" s="42">
        <v>78</v>
      </c>
      <c r="S13" s="42">
        <v>333</v>
      </c>
      <c r="T13" s="42">
        <v>11</v>
      </c>
      <c r="U13" s="42">
        <v>141</v>
      </c>
      <c r="V13" s="42">
        <v>60</v>
      </c>
      <c r="W13" s="42">
        <v>121</v>
      </c>
      <c r="X13" s="271" t="s">
        <v>777</v>
      </c>
      <c r="Y13" s="247" t="s">
        <v>558</v>
      </c>
      <c r="Z13" s="49"/>
    </row>
    <row r="14" spans="1:26" s="40" customFormat="1" ht="44.25" customHeight="1">
      <c r="A14" s="268" t="s">
        <v>559</v>
      </c>
      <c r="B14" s="269">
        <f t="shared" si="1"/>
        <v>1680</v>
      </c>
      <c r="C14" s="42">
        <v>47</v>
      </c>
      <c r="D14" s="42">
        <v>2</v>
      </c>
      <c r="E14" s="270" t="s">
        <v>1005</v>
      </c>
      <c r="F14" s="270">
        <v>150</v>
      </c>
      <c r="G14" s="42">
        <v>104</v>
      </c>
      <c r="H14" s="42">
        <v>9</v>
      </c>
      <c r="I14" s="42">
        <v>30</v>
      </c>
      <c r="J14" s="42">
        <v>78</v>
      </c>
      <c r="K14" s="42">
        <v>291</v>
      </c>
      <c r="L14" s="42">
        <v>28</v>
      </c>
      <c r="M14" s="42"/>
      <c r="N14" s="42">
        <v>26</v>
      </c>
      <c r="O14" s="42">
        <v>42</v>
      </c>
      <c r="P14" s="42">
        <v>189</v>
      </c>
      <c r="Q14" s="42">
        <v>81</v>
      </c>
      <c r="R14" s="42">
        <v>49</v>
      </c>
      <c r="S14" s="42">
        <v>262</v>
      </c>
      <c r="T14" s="42">
        <v>6</v>
      </c>
      <c r="U14" s="42">
        <v>144</v>
      </c>
      <c r="V14" s="42">
        <v>51</v>
      </c>
      <c r="W14" s="42">
        <v>91</v>
      </c>
      <c r="X14" s="271" t="s">
        <v>778</v>
      </c>
      <c r="Y14" s="247" t="s">
        <v>559</v>
      </c>
      <c r="Z14" s="49"/>
    </row>
    <row r="15" spans="1:26" s="40" customFormat="1" ht="44.25" customHeight="1">
      <c r="A15" s="268" t="s">
        <v>560</v>
      </c>
      <c r="B15" s="269">
        <f t="shared" si="1"/>
        <v>5075</v>
      </c>
      <c r="C15" s="42">
        <v>32</v>
      </c>
      <c r="D15" s="270">
        <v>1</v>
      </c>
      <c r="E15" s="270" t="s">
        <v>1005</v>
      </c>
      <c r="F15" s="270">
        <v>275</v>
      </c>
      <c r="G15" s="42">
        <v>332</v>
      </c>
      <c r="H15" s="42">
        <v>28</v>
      </c>
      <c r="I15" s="42">
        <v>63</v>
      </c>
      <c r="J15" s="42">
        <v>173</v>
      </c>
      <c r="K15" s="42">
        <v>834</v>
      </c>
      <c r="L15" s="42">
        <v>115</v>
      </c>
      <c r="M15" s="42"/>
      <c r="N15" s="42">
        <v>114</v>
      </c>
      <c r="O15" s="42">
        <v>120</v>
      </c>
      <c r="P15" s="42">
        <v>522</v>
      </c>
      <c r="Q15" s="42">
        <v>236</v>
      </c>
      <c r="R15" s="42">
        <v>252</v>
      </c>
      <c r="S15" s="42">
        <v>920</v>
      </c>
      <c r="T15" s="42">
        <v>42</v>
      </c>
      <c r="U15" s="42">
        <v>262</v>
      </c>
      <c r="V15" s="42">
        <v>213</v>
      </c>
      <c r="W15" s="42">
        <v>541</v>
      </c>
      <c r="X15" s="271" t="s">
        <v>779</v>
      </c>
      <c r="Y15" s="247" t="s">
        <v>560</v>
      </c>
      <c r="Z15" s="49"/>
    </row>
    <row r="16" spans="1:26" s="40" customFormat="1" ht="44.25" customHeight="1">
      <c r="A16" s="268" t="s">
        <v>764</v>
      </c>
      <c r="B16" s="269">
        <f t="shared" si="1"/>
        <v>2494</v>
      </c>
      <c r="C16" s="42">
        <v>8</v>
      </c>
      <c r="D16" s="270">
        <v>3</v>
      </c>
      <c r="E16" s="270" t="s">
        <v>1005</v>
      </c>
      <c r="F16" s="270">
        <v>177</v>
      </c>
      <c r="G16" s="42">
        <v>126</v>
      </c>
      <c r="H16" s="42">
        <v>11</v>
      </c>
      <c r="I16" s="42">
        <v>23</v>
      </c>
      <c r="J16" s="42">
        <v>80</v>
      </c>
      <c r="K16" s="42">
        <v>433</v>
      </c>
      <c r="L16" s="42">
        <v>47</v>
      </c>
      <c r="M16" s="42"/>
      <c r="N16" s="42">
        <v>37</v>
      </c>
      <c r="O16" s="42">
        <v>56</v>
      </c>
      <c r="P16" s="42">
        <v>288</v>
      </c>
      <c r="Q16" s="42">
        <v>96</v>
      </c>
      <c r="R16" s="42">
        <v>161</v>
      </c>
      <c r="S16" s="42">
        <v>450</v>
      </c>
      <c r="T16" s="42">
        <v>14</v>
      </c>
      <c r="U16" s="42">
        <v>170</v>
      </c>
      <c r="V16" s="42">
        <v>86</v>
      </c>
      <c r="W16" s="42">
        <v>228</v>
      </c>
      <c r="X16" s="271" t="s">
        <v>778</v>
      </c>
      <c r="Y16" s="247" t="s">
        <v>764</v>
      </c>
      <c r="Z16" s="49"/>
    </row>
    <row r="17" spans="1:26" s="40" customFormat="1" ht="44.25" customHeight="1">
      <c r="A17" s="268" t="s">
        <v>562</v>
      </c>
      <c r="B17" s="269">
        <f t="shared" si="1"/>
        <v>3495</v>
      </c>
      <c r="C17" s="42">
        <v>35</v>
      </c>
      <c r="D17" s="42">
        <v>4</v>
      </c>
      <c r="E17" s="270" t="s">
        <v>1005</v>
      </c>
      <c r="F17" s="270">
        <v>203</v>
      </c>
      <c r="G17" s="42">
        <v>212</v>
      </c>
      <c r="H17" s="42">
        <v>23</v>
      </c>
      <c r="I17" s="42">
        <v>44</v>
      </c>
      <c r="J17" s="42">
        <v>141</v>
      </c>
      <c r="K17" s="42">
        <v>565</v>
      </c>
      <c r="L17" s="42">
        <v>52</v>
      </c>
      <c r="M17" s="42"/>
      <c r="N17" s="42">
        <v>78</v>
      </c>
      <c r="O17" s="42">
        <v>71</v>
      </c>
      <c r="P17" s="42">
        <v>301</v>
      </c>
      <c r="Q17" s="42">
        <v>188</v>
      </c>
      <c r="R17" s="42">
        <v>166</v>
      </c>
      <c r="S17" s="42">
        <v>681</v>
      </c>
      <c r="T17" s="42">
        <v>22</v>
      </c>
      <c r="U17" s="42">
        <v>247</v>
      </c>
      <c r="V17" s="42">
        <v>102</v>
      </c>
      <c r="W17" s="42">
        <v>360</v>
      </c>
      <c r="X17" s="271" t="s">
        <v>780</v>
      </c>
      <c r="Y17" s="247" t="s">
        <v>562</v>
      </c>
      <c r="Z17" s="49"/>
    </row>
    <row r="18" spans="1:26" s="40" customFormat="1" ht="44.25" customHeight="1">
      <c r="A18" s="268" t="s">
        <v>563</v>
      </c>
      <c r="B18" s="269">
        <f t="shared" si="1"/>
        <v>5048</v>
      </c>
      <c r="C18" s="42">
        <v>73</v>
      </c>
      <c r="D18" s="42">
        <v>32</v>
      </c>
      <c r="E18" s="270" t="s">
        <v>1005</v>
      </c>
      <c r="F18" s="42">
        <v>334</v>
      </c>
      <c r="G18" s="42">
        <v>415</v>
      </c>
      <c r="H18" s="42">
        <v>16</v>
      </c>
      <c r="I18" s="42">
        <v>92</v>
      </c>
      <c r="J18" s="42">
        <v>223</v>
      </c>
      <c r="K18" s="42">
        <v>762</v>
      </c>
      <c r="L18" s="42">
        <v>87</v>
      </c>
      <c r="M18" s="42"/>
      <c r="N18" s="42">
        <v>75</v>
      </c>
      <c r="O18" s="42">
        <v>117</v>
      </c>
      <c r="P18" s="42">
        <v>415</v>
      </c>
      <c r="Q18" s="42">
        <v>251</v>
      </c>
      <c r="R18" s="42">
        <v>257</v>
      </c>
      <c r="S18" s="42">
        <v>1027</v>
      </c>
      <c r="T18" s="42">
        <v>30</v>
      </c>
      <c r="U18" s="42">
        <v>314</v>
      </c>
      <c r="V18" s="42">
        <v>139</v>
      </c>
      <c r="W18" s="42">
        <v>389</v>
      </c>
      <c r="X18" s="271" t="s">
        <v>781</v>
      </c>
      <c r="Y18" s="247" t="s">
        <v>563</v>
      </c>
      <c r="Z18" s="49"/>
    </row>
    <row r="19" spans="1:26" s="40" customFormat="1" ht="44.25" customHeight="1">
      <c r="A19" s="268" t="s">
        <v>564</v>
      </c>
      <c r="B19" s="269">
        <f t="shared" si="1"/>
        <v>5573</v>
      </c>
      <c r="C19" s="42">
        <v>98</v>
      </c>
      <c r="D19" s="42">
        <v>1</v>
      </c>
      <c r="E19" s="270" t="s">
        <v>1005</v>
      </c>
      <c r="F19" s="42">
        <v>396</v>
      </c>
      <c r="G19" s="42">
        <v>356</v>
      </c>
      <c r="H19" s="42">
        <v>18</v>
      </c>
      <c r="I19" s="42">
        <v>40</v>
      </c>
      <c r="J19" s="42">
        <v>240</v>
      </c>
      <c r="K19" s="42">
        <v>815</v>
      </c>
      <c r="L19" s="42">
        <v>134</v>
      </c>
      <c r="M19" s="42"/>
      <c r="N19" s="42">
        <v>82</v>
      </c>
      <c r="O19" s="42">
        <v>106</v>
      </c>
      <c r="P19" s="42">
        <v>618</v>
      </c>
      <c r="Q19" s="42">
        <v>260</v>
      </c>
      <c r="R19" s="42">
        <v>277</v>
      </c>
      <c r="S19" s="42">
        <v>1185</v>
      </c>
      <c r="T19" s="42">
        <v>43</v>
      </c>
      <c r="U19" s="42">
        <v>349</v>
      </c>
      <c r="V19" s="42">
        <v>185</v>
      </c>
      <c r="W19" s="42">
        <v>370</v>
      </c>
      <c r="X19" s="271" t="s">
        <v>775</v>
      </c>
      <c r="Y19" s="247" t="s">
        <v>564</v>
      </c>
      <c r="Z19" s="49"/>
    </row>
    <row r="20" spans="1:26" s="40" customFormat="1" ht="44.25" customHeight="1">
      <c r="A20" s="268" t="s">
        <v>565</v>
      </c>
      <c r="B20" s="269">
        <f t="shared" si="1"/>
        <v>3434</v>
      </c>
      <c r="C20" s="42">
        <v>27</v>
      </c>
      <c r="D20" s="270">
        <v>1</v>
      </c>
      <c r="E20" s="270" t="s">
        <v>1005</v>
      </c>
      <c r="F20" s="270">
        <v>278</v>
      </c>
      <c r="G20" s="42">
        <v>210</v>
      </c>
      <c r="H20" s="42">
        <v>15</v>
      </c>
      <c r="I20" s="42">
        <v>32</v>
      </c>
      <c r="J20" s="42">
        <v>153</v>
      </c>
      <c r="K20" s="42">
        <v>584</v>
      </c>
      <c r="L20" s="42">
        <v>56</v>
      </c>
      <c r="M20" s="42"/>
      <c r="N20" s="42">
        <v>59</v>
      </c>
      <c r="O20" s="42">
        <v>62</v>
      </c>
      <c r="P20" s="42">
        <v>344</v>
      </c>
      <c r="Q20" s="42">
        <v>150</v>
      </c>
      <c r="R20" s="42">
        <v>163</v>
      </c>
      <c r="S20" s="42">
        <v>697</v>
      </c>
      <c r="T20" s="42">
        <v>24</v>
      </c>
      <c r="U20" s="42">
        <v>234</v>
      </c>
      <c r="V20" s="42">
        <v>135</v>
      </c>
      <c r="W20" s="42">
        <v>210</v>
      </c>
      <c r="X20" s="271" t="s">
        <v>782</v>
      </c>
      <c r="Y20" s="247" t="s">
        <v>565</v>
      </c>
      <c r="Z20" s="49"/>
    </row>
    <row r="21" spans="1:26" s="40" customFormat="1" ht="44.25" customHeight="1">
      <c r="A21" s="268" t="s">
        <v>566</v>
      </c>
      <c r="B21" s="269">
        <f t="shared" si="1"/>
        <v>5565</v>
      </c>
      <c r="C21" s="42">
        <v>39</v>
      </c>
      <c r="D21" s="42">
        <v>4</v>
      </c>
      <c r="E21" s="42">
        <v>1</v>
      </c>
      <c r="F21" s="42">
        <v>377</v>
      </c>
      <c r="G21" s="42">
        <v>271</v>
      </c>
      <c r="H21" s="42">
        <v>17</v>
      </c>
      <c r="I21" s="42">
        <v>53</v>
      </c>
      <c r="J21" s="42">
        <v>210</v>
      </c>
      <c r="K21" s="42">
        <v>826</v>
      </c>
      <c r="L21" s="42">
        <v>112</v>
      </c>
      <c r="M21" s="42"/>
      <c r="N21" s="42">
        <v>81</v>
      </c>
      <c r="O21" s="42">
        <v>102</v>
      </c>
      <c r="P21" s="42">
        <v>403</v>
      </c>
      <c r="Q21" s="42">
        <v>232</v>
      </c>
      <c r="R21" s="42">
        <v>275</v>
      </c>
      <c r="S21" s="42">
        <v>1169</v>
      </c>
      <c r="T21" s="42">
        <v>30</v>
      </c>
      <c r="U21" s="42">
        <v>295</v>
      </c>
      <c r="V21" s="42">
        <v>672</v>
      </c>
      <c r="W21" s="42">
        <v>396</v>
      </c>
      <c r="X21" s="271" t="s">
        <v>783</v>
      </c>
      <c r="Y21" s="247" t="s">
        <v>566</v>
      </c>
      <c r="Z21" s="49"/>
    </row>
    <row r="22" spans="1:26" s="40" customFormat="1" ht="44.25" customHeight="1">
      <c r="A22" s="268" t="s">
        <v>567</v>
      </c>
      <c r="B22" s="269">
        <f t="shared" si="1"/>
        <v>2349</v>
      </c>
      <c r="C22" s="42">
        <v>13</v>
      </c>
      <c r="D22" s="270" t="s">
        <v>1005</v>
      </c>
      <c r="E22" s="270" t="s">
        <v>1005</v>
      </c>
      <c r="F22" s="270">
        <v>172</v>
      </c>
      <c r="G22" s="42">
        <v>160</v>
      </c>
      <c r="H22" s="42">
        <v>17</v>
      </c>
      <c r="I22" s="42">
        <v>29</v>
      </c>
      <c r="J22" s="42">
        <v>82</v>
      </c>
      <c r="K22" s="42">
        <v>408</v>
      </c>
      <c r="L22" s="42">
        <v>60</v>
      </c>
      <c r="M22" s="42"/>
      <c r="N22" s="42">
        <v>67</v>
      </c>
      <c r="O22" s="42">
        <v>67</v>
      </c>
      <c r="P22" s="42">
        <v>204</v>
      </c>
      <c r="Q22" s="42">
        <v>88</v>
      </c>
      <c r="R22" s="42">
        <v>110</v>
      </c>
      <c r="S22" s="42">
        <v>466</v>
      </c>
      <c r="T22" s="42">
        <v>14</v>
      </c>
      <c r="U22" s="42">
        <v>149</v>
      </c>
      <c r="V22" s="42">
        <v>108</v>
      </c>
      <c r="W22" s="42">
        <v>135</v>
      </c>
      <c r="X22" s="271" t="s">
        <v>777</v>
      </c>
      <c r="Y22" s="247" t="s">
        <v>567</v>
      </c>
      <c r="Z22" s="49"/>
    </row>
    <row r="23" spans="1:26" s="40" customFormat="1" ht="44.25" customHeight="1">
      <c r="A23" s="268" t="s">
        <v>568</v>
      </c>
      <c r="B23" s="269">
        <f t="shared" si="1"/>
        <v>3236</v>
      </c>
      <c r="C23" s="42">
        <v>28</v>
      </c>
      <c r="D23" s="270" t="s">
        <v>1005</v>
      </c>
      <c r="E23" s="270" t="s">
        <v>1005</v>
      </c>
      <c r="F23" s="42">
        <v>214</v>
      </c>
      <c r="G23" s="42">
        <v>159</v>
      </c>
      <c r="H23" s="42">
        <v>18</v>
      </c>
      <c r="I23" s="42">
        <v>41</v>
      </c>
      <c r="J23" s="42">
        <v>163</v>
      </c>
      <c r="K23" s="42">
        <v>444</v>
      </c>
      <c r="L23" s="42">
        <v>66</v>
      </c>
      <c r="M23" s="42"/>
      <c r="N23" s="42">
        <v>74</v>
      </c>
      <c r="O23" s="42">
        <v>85</v>
      </c>
      <c r="P23" s="42">
        <v>445</v>
      </c>
      <c r="Q23" s="42">
        <v>147</v>
      </c>
      <c r="R23" s="42">
        <v>186</v>
      </c>
      <c r="S23" s="42">
        <v>656</v>
      </c>
      <c r="T23" s="42">
        <v>19</v>
      </c>
      <c r="U23" s="42">
        <v>190</v>
      </c>
      <c r="V23" s="42">
        <v>160</v>
      </c>
      <c r="W23" s="42">
        <v>141</v>
      </c>
      <c r="X23" s="271" t="s">
        <v>777</v>
      </c>
      <c r="Y23" s="247" t="s">
        <v>568</v>
      </c>
      <c r="Z23" s="49"/>
    </row>
    <row r="24" spans="1:26" s="40" customFormat="1" ht="44.25" customHeight="1">
      <c r="A24" s="268" t="s">
        <v>569</v>
      </c>
      <c r="B24" s="269">
        <f t="shared" si="1"/>
        <v>213</v>
      </c>
      <c r="C24" s="42">
        <v>73</v>
      </c>
      <c r="D24" s="270" t="s">
        <v>1005</v>
      </c>
      <c r="E24" s="270" t="s">
        <v>1005</v>
      </c>
      <c r="F24" s="270">
        <v>6</v>
      </c>
      <c r="G24" s="42">
        <v>7</v>
      </c>
      <c r="H24" s="42">
        <v>1</v>
      </c>
      <c r="I24" s="42">
        <v>2</v>
      </c>
      <c r="J24" s="42">
        <v>13</v>
      </c>
      <c r="K24" s="42">
        <v>17</v>
      </c>
      <c r="L24" s="270" t="s">
        <v>1005</v>
      </c>
      <c r="M24" s="270"/>
      <c r="N24" s="270" t="s">
        <v>1005</v>
      </c>
      <c r="O24" s="270">
        <v>1</v>
      </c>
      <c r="P24" s="42">
        <v>20</v>
      </c>
      <c r="Q24" s="42">
        <v>36</v>
      </c>
      <c r="R24" s="42">
        <v>5</v>
      </c>
      <c r="S24" s="42">
        <v>18</v>
      </c>
      <c r="T24" s="42">
        <v>2</v>
      </c>
      <c r="U24" s="42">
        <v>7</v>
      </c>
      <c r="V24" s="42">
        <v>3</v>
      </c>
      <c r="W24" s="42">
        <v>2</v>
      </c>
      <c r="X24" s="271" t="s">
        <v>784</v>
      </c>
      <c r="Y24" s="247" t="s">
        <v>569</v>
      </c>
      <c r="Z24" s="49"/>
    </row>
    <row r="25" spans="1:26" s="40" customFormat="1" ht="34.5" customHeight="1">
      <c r="A25" s="268"/>
      <c r="B25" s="26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271"/>
      <c r="Y25" s="247"/>
      <c r="Z25" s="49"/>
    </row>
    <row r="26" spans="1:26" s="40" customFormat="1" ht="44.25" customHeight="1">
      <c r="A26" s="268" t="s">
        <v>765</v>
      </c>
      <c r="B26" s="272">
        <v>100</v>
      </c>
      <c r="C26" s="213">
        <f>C6/B6*100</f>
        <v>1.0317221679320454</v>
      </c>
      <c r="D26" s="213">
        <f>D6/B6*100</f>
        <v>0.11275652108546945</v>
      </c>
      <c r="E26" s="213">
        <f>E6/B6*100</f>
        <v>1.8792753514244905E-3</v>
      </c>
      <c r="F26" s="213">
        <f>F6/B6*100</f>
        <v>6.357588513869052</v>
      </c>
      <c r="G26" s="213">
        <f>G6/B6*100</f>
        <v>5.9873712696384276</v>
      </c>
      <c r="H26" s="213">
        <f>H6/B6*100</f>
        <v>0.45666391039615123</v>
      </c>
      <c r="I26" s="213">
        <f>I6/B6*100</f>
        <v>1.2497181086972862</v>
      </c>
      <c r="J26" s="213">
        <f>J6/B6*100</f>
        <v>3.8675486732316022</v>
      </c>
      <c r="K26" s="213">
        <f>K6/B6*100</f>
        <v>16.033977298353754</v>
      </c>
      <c r="L26" s="213">
        <f>L6/B6*100</f>
        <v>2.02961737953845</v>
      </c>
      <c r="M26" s="213"/>
      <c r="N26" s="213">
        <f>N6/B6*100</f>
        <v>1.9751183943471398</v>
      </c>
      <c r="O26" s="213">
        <f>O6/B6*100</f>
        <v>2.2156656393294742</v>
      </c>
      <c r="P26" s="213">
        <f>P6/B6*100</f>
        <v>10.678042546793955</v>
      </c>
      <c r="Q26" s="213">
        <f>Q6/B6*100</f>
        <v>4.6606028715327366</v>
      </c>
      <c r="R26" s="213">
        <f>R6/B6*100</f>
        <v>4.8391340299180641</v>
      </c>
      <c r="S26" s="213">
        <f>S6/B6*100</f>
        <v>19.04457641133579</v>
      </c>
      <c r="T26" s="213">
        <f>T6/B6*100</f>
        <v>0.59573028640156356</v>
      </c>
      <c r="U26" s="213">
        <f>U6/B6*100</f>
        <v>6.4064496730060885</v>
      </c>
      <c r="V26" s="213">
        <f>V6/B6*100</f>
        <v>4.8917537397579496</v>
      </c>
      <c r="W26" s="213">
        <f>W6/B6*100</f>
        <v>7.564083289483575</v>
      </c>
      <c r="X26" s="271" t="s">
        <v>784</v>
      </c>
      <c r="Y26" s="247" t="s">
        <v>765</v>
      </c>
      <c r="Z26" s="49"/>
    </row>
    <row r="27" spans="1:26" s="39" customFormat="1" ht="34.5" customHeight="1" thickBot="1">
      <c r="A27" s="273"/>
      <c r="B27" s="274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6"/>
      <c r="Y27" s="277"/>
      <c r="Z27" s="36"/>
    </row>
    <row r="28" spans="1:26" ht="20.45" customHeight="1">
      <c r="A28" s="519" t="s">
        <v>771</v>
      </c>
      <c r="B28" s="717"/>
      <c r="C28" s="717"/>
      <c r="D28" s="717"/>
      <c r="E28" s="717"/>
      <c r="F28" s="717"/>
      <c r="G28" s="717"/>
      <c r="H28" s="717"/>
      <c r="I28" s="717"/>
      <c r="J28" s="216"/>
      <c r="K28" s="216"/>
      <c r="L28" s="216"/>
      <c r="M28" s="30"/>
      <c r="N28" s="216"/>
      <c r="O28" s="216"/>
      <c r="P28" s="216"/>
      <c r="Q28" s="216"/>
      <c r="R28" s="216"/>
      <c r="S28" s="216"/>
      <c r="T28" s="216"/>
      <c r="U28" s="216"/>
      <c r="V28" s="209"/>
      <c r="W28" s="209"/>
      <c r="X28" s="209"/>
      <c r="Y28" s="209" t="s">
        <v>976</v>
      </c>
    </row>
    <row r="29" spans="1:26" ht="20.45" customHeight="1">
      <c r="A29" s="793"/>
      <c r="B29" s="794"/>
      <c r="C29" s="794"/>
      <c r="D29" s="794"/>
      <c r="E29" s="794"/>
      <c r="F29" s="794"/>
      <c r="G29" s="794"/>
      <c r="H29" s="794"/>
      <c r="I29" s="794"/>
      <c r="Y29" s="35" t="s">
        <v>978</v>
      </c>
    </row>
  </sheetData>
  <mergeCells count="18">
    <mergeCell ref="A1:L1"/>
    <mergeCell ref="N1:Y1"/>
    <mergeCell ref="X3:X5"/>
    <mergeCell ref="A3:A5"/>
    <mergeCell ref="Y3:Y5"/>
    <mergeCell ref="V4:V5"/>
    <mergeCell ref="C4:C5"/>
    <mergeCell ref="B4:B5"/>
    <mergeCell ref="G4:G5"/>
    <mergeCell ref="F4:F5"/>
    <mergeCell ref="W4:W5"/>
    <mergeCell ref="B3:L3"/>
    <mergeCell ref="N3:V3"/>
    <mergeCell ref="T4:T5"/>
    <mergeCell ref="A29:I29"/>
    <mergeCell ref="A28:I28"/>
    <mergeCell ref="D4:D5"/>
    <mergeCell ref="I4:I5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8" orientation="portrait" r:id="rId1"/>
  <headerFooter scaleWithDoc="0" alignWithMargins="0">
    <oddFooter>&amp;C&amp;P</oddFooter>
  </headerFooter>
  <colBreaks count="1" manualBreakCount="1">
    <brk id="13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5"/>
  <sheetViews>
    <sheetView showGridLines="0" tabSelected="1" topLeftCell="A55" zoomScale="75" zoomScaleNormal="75" workbookViewId="0"/>
  </sheetViews>
  <sheetFormatPr defaultColWidth="10.625" defaultRowHeight="17.850000000000001" customHeight="1"/>
  <cols>
    <col min="1" max="1" width="0.875" style="6" customWidth="1"/>
    <col min="2" max="2" width="19.875" style="7" customWidth="1"/>
    <col min="3" max="6" width="10.625" style="6" customWidth="1"/>
    <col min="7" max="7" width="2.625" style="6" customWidth="1"/>
    <col min="8" max="8" width="21.5" style="7" customWidth="1"/>
    <col min="9" max="12" width="10.625" style="6" customWidth="1"/>
    <col min="13" max="14" width="0.875" style="6" customWidth="1"/>
    <col min="15" max="15" width="20.5" style="7" customWidth="1"/>
    <col min="16" max="19" width="10.625" style="6" customWidth="1"/>
    <col min="20" max="20" width="2.625" style="6" customWidth="1"/>
    <col min="21" max="21" width="20.625" style="7" customWidth="1"/>
    <col min="22" max="25" width="10.625" style="6" customWidth="1"/>
    <col min="26" max="26" width="0.875" style="6" customWidth="1"/>
    <col min="27" max="27" width="23.375" style="6" customWidth="1"/>
    <col min="28" max="37" width="10.625" style="6"/>
    <col min="38" max="38" width="3.75" style="6" customWidth="1"/>
    <col min="39" max="16384" width="10.625" style="6"/>
  </cols>
  <sheetData>
    <row r="1" spans="1:41" ht="19.5" customHeight="1">
      <c r="A1" s="5"/>
      <c r="B1" s="815" t="s">
        <v>803</v>
      </c>
      <c r="C1" s="814"/>
      <c r="D1" s="814"/>
      <c r="E1" s="814"/>
      <c r="F1" s="814"/>
      <c r="G1" s="814"/>
      <c r="H1" s="814"/>
      <c r="I1" s="814"/>
      <c r="J1" s="814"/>
      <c r="K1" s="814"/>
      <c r="L1" s="814"/>
      <c r="O1" s="816" t="s">
        <v>972</v>
      </c>
      <c r="P1" s="817"/>
      <c r="Q1" s="817"/>
      <c r="R1" s="817"/>
      <c r="S1" s="817"/>
      <c r="T1" s="817"/>
      <c r="U1" s="817"/>
      <c r="V1" s="817"/>
      <c r="W1" s="817"/>
      <c r="X1" s="817"/>
      <c r="Y1" s="817"/>
      <c r="AA1" s="811" t="s">
        <v>547</v>
      </c>
      <c r="AB1" s="812"/>
      <c r="AC1" s="812"/>
      <c r="AD1" s="812"/>
      <c r="AE1" s="812"/>
      <c r="AF1" s="812"/>
      <c r="AG1" s="812"/>
      <c r="AH1" s="812"/>
      <c r="AI1" s="812"/>
      <c r="AJ1" s="812"/>
      <c r="AK1" s="812"/>
    </row>
    <row r="2" spans="1:41" ht="17.850000000000001" customHeight="1">
      <c r="A2" s="5"/>
      <c r="D2" s="278"/>
      <c r="F2" s="5"/>
      <c r="G2" s="5"/>
      <c r="H2" s="8"/>
      <c r="U2" s="813" t="s">
        <v>980</v>
      </c>
      <c r="V2" s="814"/>
      <c r="W2" s="814"/>
      <c r="X2" s="814"/>
      <c r="Y2" s="814"/>
      <c r="AA2" s="7"/>
    </row>
    <row r="3" spans="1:41" ht="17.850000000000001" customHeight="1" thickBot="1">
      <c r="A3" s="5"/>
      <c r="B3" s="279" t="s">
        <v>805</v>
      </c>
      <c r="F3" s="5"/>
      <c r="G3" s="11"/>
      <c r="H3" s="279" t="s">
        <v>378</v>
      </c>
      <c r="L3" s="5"/>
      <c r="N3" s="11"/>
      <c r="O3" s="279" t="s">
        <v>382</v>
      </c>
      <c r="S3" s="5"/>
      <c r="U3" s="279" t="s">
        <v>299</v>
      </c>
      <c r="Y3" s="5"/>
      <c r="Z3" s="5"/>
      <c r="AA3" s="279" t="s">
        <v>388</v>
      </c>
      <c r="AE3" s="5"/>
      <c r="AG3" s="813" t="s">
        <v>980</v>
      </c>
      <c r="AH3" s="814"/>
      <c r="AI3" s="814"/>
      <c r="AJ3" s="814"/>
      <c r="AK3" s="814"/>
    </row>
    <row r="4" spans="1:41" ht="17.850000000000001" customHeight="1">
      <c r="A4" s="5"/>
      <c r="B4" s="801" t="s">
        <v>467</v>
      </c>
      <c r="C4" s="803" t="s">
        <v>303</v>
      </c>
      <c r="D4" s="803" t="s">
        <v>304</v>
      </c>
      <c r="E4" s="805"/>
      <c r="F4" s="806"/>
      <c r="H4" s="801" t="s">
        <v>302</v>
      </c>
      <c r="I4" s="803" t="s">
        <v>303</v>
      </c>
      <c r="J4" s="803" t="s">
        <v>304</v>
      </c>
      <c r="K4" s="805"/>
      <c r="L4" s="806"/>
      <c r="N4" s="12"/>
      <c r="O4" s="801" t="s">
        <v>302</v>
      </c>
      <c r="P4" s="803" t="s">
        <v>303</v>
      </c>
      <c r="Q4" s="803" t="s">
        <v>304</v>
      </c>
      <c r="R4" s="805"/>
      <c r="S4" s="806"/>
      <c r="U4" s="801" t="s">
        <v>302</v>
      </c>
      <c r="V4" s="803" t="s">
        <v>303</v>
      </c>
      <c r="W4" s="803" t="s">
        <v>304</v>
      </c>
      <c r="X4" s="805"/>
      <c r="Y4" s="806"/>
      <c r="Z4" s="12"/>
      <c r="AA4" s="801" t="s">
        <v>302</v>
      </c>
      <c r="AB4" s="803" t="s">
        <v>303</v>
      </c>
      <c r="AC4" s="803" t="s">
        <v>304</v>
      </c>
      <c r="AD4" s="805"/>
      <c r="AE4" s="806"/>
      <c r="AG4" s="11"/>
      <c r="AH4" s="11"/>
      <c r="AI4" s="11"/>
      <c r="AJ4" s="11"/>
      <c r="AK4" s="11"/>
      <c r="AO4" s="5"/>
    </row>
    <row r="5" spans="1:41" ht="17.850000000000001" customHeight="1" thickBot="1">
      <c r="A5" s="5"/>
      <c r="B5" s="802"/>
      <c r="C5" s="804"/>
      <c r="D5" s="280" t="s">
        <v>2</v>
      </c>
      <c r="E5" s="280" t="s">
        <v>3</v>
      </c>
      <c r="F5" s="281" t="s">
        <v>4</v>
      </c>
      <c r="H5" s="802"/>
      <c r="I5" s="804"/>
      <c r="J5" s="280" t="s">
        <v>2</v>
      </c>
      <c r="K5" s="280" t="s">
        <v>3</v>
      </c>
      <c r="L5" s="281" t="s">
        <v>4</v>
      </c>
      <c r="N5" s="11"/>
      <c r="O5" s="802"/>
      <c r="P5" s="804"/>
      <c r="Q5" s="280" t="s">
        <v>2</v>
      </c>
      <c r="R5" s="280" t="s">
        <v>3</v>
      </c>
      <c r="S5" s="281" t="s">
        <v>4</v>
      </c>
      <c r="U5" s="802"/>
      <c r="V5" s="804"/>
      <c r="W5" s="280" t="s">
        <v>2</v>
      </c>
      <c r="X5" s="280" t="s">
        <v>3</v>
      </c>
      <c r="Y5" s="281" t="s">
        <v>4</v>
      </c>
      <c r="Z5" s="11"/>
      <c r="AA5" s="802"/>
      <c r="AB5" s="804"/>
      <c r="AC5" s="280" t="s">
        <v>2</v>
      </c>
      <c r="AD5" s="280" t="s">
        <v>3</v>
      </c>
      <c r="AE5" s="281" t="s">
        <v>4</v>
      </c>
      <c r="AG5" s="11"/>
      <c r="AH5" s="11"/>
      <c r="AI5" s="11"/>
      <c r="AJ5" s="11"/>
      <c r="AK5" s="11"/>
      <c r="AO5" s="5"/>
    </row>
    <row r="6" spans="1:41" s="5" customFormat="1" ht="17.850000000000001" customHeight="1">
      <c r="B6" s="282" t="s">
        <v>485</v>
      </c>
      <c r="C6" s="283">
        <f>SUM(C8:C24)</f>
        <v>62418</v>
      </c>
      <c r="D6" s="283">
        <f>SUM(D8:D24)</f>
        <v>119034</v>
      </c>
      <c r="E6" s="283">
        <f>SUM(E8:E24)</f>
        <v>54693</v>
      </c>
      <c r="F6" s="284">
        <f>SUM(F8:F24)</f>
        <v>64341</v>
      </c>
      <c r="G6" s="285"/>
      <c r="H6" s="286" t="s">
        <v>389</v>
      </c>
      <c r="I6" s="287">
        <v>299</v>
      </c>
      <c r="J6" s="288">
        <f>SUM(K6:L6)</f>
        <v>441</v>
      </c>
      <c r="K6" s="288">
        <v>212</v>
      </c>
      <c r="L6" s="289">
        <v>229</v>
      </c>
      <c r="M6" s="285"/>
      <c r="N6" s="11"/>
      <c r="O6" s="306" t="s">
        <v>390</v>
      </c>
      <c r="P6" s="287">
        <v>499</v>
      </c>
      <c r="Q6" s="288">
        <f>SUM(R6:S6)</f>
        <v>871</v>
      </c>
      <c r="R6" s="313">
        <v>416</v>
      </c>
      <c r="S6" s="287">
        <v>455</v>
      </c>
      <c r="T6" s="285"/>
      <c r="U6" s="306" t="s">
        <v>306</v>
      </c>
      <c r="V6" s="287">
        <v>562</v>
      </c>
      <c r="W6" s="288">
        <f>SUM(X6:Y6)</f>
        <v>1067</v>
      </c>
      <c r="X6" s="313">
        <v>483</v>
      </c>
      <c r="Y6" s="287">
        <v>584</v>
      </c>
      <c r="Z6" s="285"/>
      <c r="AA6" s="306" t="s">
        <v>397</v>
      </c>
      <c r="AB6" s="287">
        <v>643</v>
      </c>
      <c r="AC6" s="288">
        <f>SUM(AD6:AE6)</f>
        <v>1303</v>
      </c>
      <c r="AD6" s="313">
        <v>636</v>
      </c>
      <c r="AE6" s="287">
        <v>667</v>
      </c>
      <c r="AF6" s="285"/>
      <c r="AG6" s="11"/>
      <c r="AH6" s="11"/>
      <c r="AI6" s="11"/>
      <c r="AJ6" s="11"/>
      <c r="AK6" s="11"/>
      <c r="AL6" s="6"/>
      <c r="AM6" s="6"/>
      <c r="AN6" s="6"/>
    </row>
    <row r="7" spans="1:41" s="5" customFormat="1" ht="17.850000000000001" customHeight="1">
      <c r="B7" s="286"/>
      <c r="C7" s="290"/>
      <c r="D7" s="290"/>
      <c r="E7" s="291"/>
      <c r="F7" s="292"/>
      <c r="G7" s="285"/>
      <c r="H7" s="286" t="s">
        <v>392</v>
      </c>
      <c r="I7" s="287">
        <v>247</v>
      </c>
      <c r="J7" s="293">
        <f t="shared" ref="J7:J16" si="0">SUM(K7:L7)</f>
        <v>388</v>
      </c>
      <c r="K7" s="294">
        <v>182</v>
      </c>
      <c r="L7" s="295">
        <v>206</v>
      </c>
      <c r="M7" s="285"/>
      <c r="N7" s="11"/>
      <c r="O7" s="286" t="s">
        <v>393</v>
      </c>
      <c r="P7" s="287">
        <v>255</v>
      </c>
      <c r="Q7" s="293">
        <f t="shared" ref="Q7:Q21" si="1">SUM(R7:S7)</f>
        <v>444</v>
      </c>
      <c r="R7" s="293">
        <v>184</v>
      </c>
      <c r="S7" s="287">
        <v>260</v>
      </c>
      <c r="T7" s="285"/>
      <c r="U7" s="286" t="s">
        <v>310</v>
      </c>
      <c r="V7" s="287">
        <v>591</v>
      </c>
      <c r="W7" s="293">
        <f t="shared" ref="W7:W14" si="2">SUM(X7:Y7)</f>
        <v>1138</v>
      </c>
      <c r="X7" s="293">
        <v>469</v>
      </c>
      <c r="Y7" s="287">
        <v>669</v>
      </c>
      <c r="Z7" s="285"/>
      <c r="AA7" s="286" t="s">
        <v>400</v>
      </c>
      <c r="AB7" s="287">
        <v>476</v>
      </c>
      <c r="AC7" s="293">
        <f t="shared" ref="AC7:AC19" si="3">SUM(AD7:AE7)</f>
        <v>1124</v>
      </c>
      <c r="AD7" s="293">
        <v>554</v>
      </c>
      <c r="AE7" s="287">
        <v>570</v>
      </c>
      <c r="AF7" s="285"/>
      <c r="AG7" s="11"/>
      <c r="AH7" s="11"/>
      <c r="AI7" s="11"/>
      <c r="AJ7" s="11"/>
      <c r="AK7" s="11"/>
      <c r="AL7" s="6"/>
      <c r="AM7" s="6"/>
    </row>
    <row r="8" spans="1:41" s="5" customFormat="1" ht="17.850000000000001" customHeight="1">
      <c r="B8" s="286" t="s">
        <v>468</v>
      </c>
      <c r="C8" s="296">
        <f>C38</f>
        <v>2811</v>
      </c>
      <c r="D8" s="296">
        <f>SUM(E8:F8)</f>
        <v>4506</v>
      </c>
      <c r="E8" s="297">
        <f>E38</f>
        <v>2017</v>
      </c>
      <c r="F8" s="297">
        <f>F38</f>
        <v>2489</v>
      </c>
      <c r="G8" s="285"/>
      <c r="H8" s="286" t="s">
        <v>395</v>
      </c>
      <c r="I8" s="287">
        <v>103</v>
      </c>
      <c r="J8" s="293">
        <f t="shared" si="0"/>
        <v>142</v>
      </c>
      <c r="K8" s="294">
        <v>61</v>
      </c>
      <c r="L8" s="295">
        <v>81</v>
      </c>
      <c r="M8" s="285"/>
      <c r="N8" s="11"/>
      <c r="O8" s="286" t="s">
        <v>396</v>
      </c>
      <c r="P8" s="287">
        <v>201</v>
      </c>
      <c r="Q8" s="293">
        <f t="shared" si="1"/>
        <v>380</v>
      </c>
      <c r="R8" s="293">
        <v>175</v>
      </c>
      <c r="S8" s="287">
        <v>205</v>
      </c>
      <c r="T8" s="285"/>
      <c r="U8" s="286" t="s">
        <v>314</v>
      </c>
      <c r="V8" s="287">
        <v>223</v>
      </c>
      <c r="W8" s="293">
        <f t="shared" si="2"/>
        <v>386</v>
      </c>
      <c r="X8" s="293">
        <v>158</v>
      </c>
      <c r="Y8" s="287">
        <v>228</v>
      </c>
      <c r="Z8" s="285"/>
      <c r="AA8" s="286" t="s">
        <v>402</v>
      </c>
      <c r="AB8" s="287">
        <v>331</v>
      </c>
      <c r="AC8" s="293">
        <f t="shared" si="3"/>
        <v>781</v>
      </c>
      <c r="AD8" s="293">
        <v>379</v>
      </c>
      <c r="AE8" s="287">
        <v>402</v>
      </c>
      <c r="AF8" s="285"/>
      <c r="AG8" s="11"/>
      <c r="AH8" s="11"/>
      <c r="AI8" s="11"/>
      <c r="AJ8" s="11"/>
      <c r="AK8" s="11"/>
      <c r="AL8" s="6"/>
      <c r="AM8" s="6"/>
    </row>
    <row r="9" spans="1:41" s="5" customFormat="1" ht="17.850000000000001" customHeight="1">
      <c r="B9" s="286" t="s">
        <v>469</v>
      </c>
      <c r="C9" s="296">
        <f>C54</f>
        <v>3911</v>
      </c>
      <c r="D9" s="296">
        <f t="shared" ref="D9:D24" si="4">SUM(E9:F9)</f>
        <v>7742</v>
      </c>
      <c r="E9" s="297">
        <f>E54</f>
        <v>3549</v>
      </c>
      <c r="F9" s="297">
        <f>F54</f>
        <v>4193</v>
      </c>
      <c r="G9" s="285"/>
      <c r="H9" s="286" t="s">
        <v>398</v>
      </c>
      <c r="I9" s="287">
        <v>235</v>
      </c>
      <c r="J9" s="293">
        <f t="shared" si="0"/>
        <v>359</v>
      </c>
      <c r="K9" s="294">
        <v>154</v>
      </c>
      <c r="L9" s="295">
        <v>205</v>
      </c>
      <c r="M9" s="285"/>
      <c r="N9" s="11"/>
      <c r="O9" s="286" t="s">
        <v>399</v>
      </c>
      <c r="P9" s="287">
        <v>96</v>
      </c>
      <c r="Q9" s="293">
        <f t="shared" si="1"/>
        <v>156</v>
      </c>
      <c r="R9" s="293">
        <v>76</v>
      </c>
      <c r="S9" s="287">
        <v>80</v>
      </c>
      <c r="T9" s="285"/>
      <c r="U9" s="286" t="s">
        <v>317</v>
      </c>
      <c r="V9" s="287">
        <v>366</v>
      </c>
      <c r="W9" s="293">
        <f t="shared" si="2"/>
        <v>570</v>
      </c>
      <c r="X9" s="293">
        <v>244</v>
      </c>
      <c r="Y9" s="287">
        <v>326</v>
      </c>
      <c r="Z9" s="285"/>
      <c r="AA9" s="286" t="s">
        <v>405</v>
      </c>
      <c r="AB9" s="287">
        <v>1209</v>
      </c>
      <c r="AC9" s="293">
        <f t="shared" si="3"/>
        <v>2141</v>
      </c>
      <c r="AD9" s="293">
        <v>1022</v>
      </c>
      <c r="AE9" s="287">
        <v>1119</v>
      </c>
      <c r="AF9" s="285"/>
      <c r="AG9" s="11"/>
      <c r="AH9" s="11"/>
      <c r="AI9" s="11"/>
      <c r="AJ9" s="11"/>
      <c r="AK9" s="11"/>
      <c r="AL9" s="6"/>
      <c r="AM9" s="6"/>
    </row>
    <row r="10" spans="1:41" s="5" customFormat="1" ht="17.850000000000001" customHeight="1">
      <c r="B10" s="286" t="s">
        <v>475</v>
      </c>
      <c r="C10" s="296">
        <f>C62</f>
        <v>6102</v>
      </c>
      <c r="D10" s="296">
        <f t="shared" si="4"/>
        <v>12293</v>
      </c>
      <c r="E10" s="297">
        <f>E62</f>
        <v>5958</v>
      </c>
      <c r="F10" s="297">
        <f>F62</f>
        <v>6335</v>
      </c>
      <c r="G10" s="285"/>
      <c r="H10" s="286" t="s">
        <v>878</v>
      </c>
      <c r="I10" s="287">
        <v>315</v>
      </c>
      <c r="J10" s="293">
        <f t="shared" si="0"/>
        <v>474</v>
      </c>
      <c r="K10" s="294">
        <v>212</v>
      </c>
      <c r="L10" s="295">
        <v>262</v>
      </c>
      <c r="M10" s="285"/>
      <c r="N10" s="11"/>
      <c r="O10" s="286" t="s">
        <v>401</v>
      </c>
      <c r="P10" s="287">
        <v>127</v>
      </c>
      <c r="Q10" s="293">
        <f t="shared" si="1"/>
        <v>243</v>
      </c>
      <c r="R10" s="293">
        <v>109</v>
      </c>
      <c r="S10" s="287">
        <v>134</v>
      </c>
      <c r="T10" s="285"/>
      <c r="U10" s="286" t="s">
        <v>321</v>
      </c>
      <c r="V10" s="287">
        <v>127</v>
      </c>
      <c r="W10" s="293">
        <f t="shared" si="2"/>
        <v>240</v>
      </c>
      <c r="X10" s="293">
        <v>118</v>
      </c>
      <c r="Y10" s="287">
        <v>122</v>
      </c>
      <c r="Z10" s="285"/>
      <c r="AA10" s="286" t="s">
        <v>407</v>
      </c>
      <c r="AB10" s="287">
        <v>228</v>
      </c>
      <c r="AC10" s="293">
        <f t="shared" si="3"/>
        <v>401</v>
      </c>
      <c r="AD10" s="293">
        <v>186</v>
      </c>
      <c r="AE10" s="287">
        <v>215</v>
      </c>
      <c r="AF10" s="285"/>
      <c r="AG10" s="11"/>
      <c r="AH10" s="11"/>
      <c r="AI10" s="11"/>
      <c r="AJ10" s="11"/>
      <c r="AK10" s="11"/>
      <c r="AL10" s="6"/>
      <c r="AM10" s="6"/>
    </row>
    <row r="11" spans="1:41" s="5" customFormat="1" ht="17.850000000000001" customHeight="1">
      <c r="B11" s="286" t="s">
        <v>470</v>
      </c>
      <c r="C11" s="296">
        <f>I18</f>
        <v>3332</v>
      </c>
      <c r="D11" s="296">
        <f t="shared" si="4"/>
        <v>5144</v>
      </c>
      <c r="E11" s="297">
        <f>K18</f>
        <v>2356</v>
      </c>
      <c r="F11" s="297">
        <f>L18</f>
        <v>2788</v>
      </c>
      <c r="G11" s="285"/>
      <c r="H11" s="286" t="s">
        <v>879</v>
      </c>
      <c r="I11" s="287">
        <v>248</v>
      </c>
      <c r="J11" s="293">
        <f t="shared" si="0"/>
        <v>367</v>
      </c>
      <c r="K11" s="294">
        <v>160</v>
      </c>
      <c r="L11" s="295">
        <v>207</v>
      </c>
      <c r="M11" s="285"/>
      <c r="N11" s="11"/>
      <c r="O11" s="286" t="s">
        <v>403</v>
      </c>
      <c r="P11" s="287">
        <v>259</v>
      </c>
      <c r="Q11" s="293">
        <f t="shared" si="1"/>
        <v>466</v>
      </c>
      <c r="R11" s="293">
        <v>215</v>
      </c>
      <c r="S11" s="287">
        <v>251</v>
      </c>
      <c r="T11" s="285"/>
      <c r="U11" s="286" t="s">
        <v>325</v>
      </c>
      <c r="V11" s="287">
        <v>233</v>
      </c>
      <c r="W11" s="293">
        <f t="shared" si="2"/>
        <v>350</v>
      </c>
      <c r="X11" s="293">
        <v>147</v>
      </c>
      <c r="Y11" s="287">
        <v>203</v>
      </c>
      <c r="Z11" s="285"/>
      <c r="AA11" s="286" t="s">
        <v>410</v>
      </c>
      <c r="AB11" s="287">
        <v>464</v>
      </c>
      <c r="AC11" s="293">
        <f t="shared" si="3"/>
        <v>821</v>
      </c>
      <c r="AD11" s="293">
        <v>366</v>
      </c>
      <c r="AE11" s="287">
        <v>455</v>
      </c>
      <c r="AF11" s="285"/>
      <c r="AG11" s="11"/>
      <c r="AH11" s="11"/>
      <c r="AI11" s="11"/>
      <c r="AJ11" s="11"/>
      <c r="AK11" s="11"/>
      <c r="AL11" s="6"/>
      <c r="AM11" s="6"/>
    </row>
    <row r="12" spans="1:41" s="5" customFormat="1" ht="17.850000000000001" customHeight="1">
      <c r="B12" s="286" t="s">
        <v>471</v>
      </c>
      <c r="C12" s="296">
        <f>I31</f>
        <v>4002</v>
      </c>
      <c r="D12" s="296">
        <f t="shared" si="4"/>
        <v>7740</v>
      </c>
      <c r="E12" s="297">
        <f>K31</f>
        <v>3477</v>
      </c>
      <c r="F12" s="297">
        <f>L31</f>
        <v>4263</v>
      </c>
      <c r="G12" s="285"/>
      <c r="H12" s="286" t="s">
        <v>880</v>
      </c>
      <c r="I12" s="287">
        <v>183</v>
      </c>
      <c r="J12" s="293">
        <f t="shared" si="0"/>
        <v>277</v>
      </c>
      <c r="K12" s="294">
        <v>125</v>
      </c>
      <c r="L12" s="295">
        <v>152</v>
      </c>
      <c r="M12" s="285"/>
      <c r="N12" s="11"/>
      <c r="O12" s="286" t="s">
        <v>406</v>
      </c>
      <c r="P12" s="287">
        <v>64</v>
      </c>
      <c r="Q12" s="293">
        <f t="shared" si="1"/>
        <v>123</v>
      </c>
      <c r="R12" s="293">
        <v>58</v>
      </c>
      <c r="S12" s="287">
        <v>65</v>
      </c>
      <c r="T12" s="285"/>
      <c r="U12" s="286" t="s">
        <v>329</v>
      </c>
      <c r="V12" s="287">
        <v>337</v>
      </c>
      <c r="W12" s="293">
        <f t="shared" si="2"/>
        <v>616</v>
      </c>
      <c r="X12" s="293">
        <v>281</v>
      </c>
      <c r="Y12" s="287">
        <v>335</v>
      </c>
      <c r="Z12" s="285"/>
      <c r="AA12" s="286" t="s">
        <v>414</v>
      </c>
      <c r="AB12" s="287">
        <v>340</v>
      </c>
      <c r="AC12" s="293">
        <f t="shared" si="3"/>
        <v>485</v>
      </c>
      <c r="AD12" s="293">
        <v>213</v>
      </c>
      <c r="AE12" s="287">
        <v>272</v>
      </c>
      <c r="AF12" s="285"/>
      <c r="AG12" s="11"/>
      <c r="AH12" s="11"/>
      <c r="AI12" s="11"/>
      <c r="AJ12" s="11"/>
      <c r="AK12" s="11"/>
      <c r="AL12" s="6"/>
      <c r="AM12" s="6"/>
    </row>
    <row r="13" spans="1:41" s="5" customFormat="1" ht="17.850000000000001" customHeight="1">
      <c r="B13" s="286" t="s">
        <v>480</v>
      </c>
      <c r="C13" s="296">
        <f>I50</f>
        <v>2574</v>
      </c>
      <c r="D13" s="296">
        <f t="shared" si="4"/>
        <v>5282</v>
      </c>
      <c r="E13" s="297">
        <f>K50</f>
        <v>2416</v>
      </c>
      <c r="F13" s="297">
        <f>L50</f>
        <v>2866</v>
      </c>
      <c r="G13" s="285"/>
      <c r="H13" s="286" t="s">
        <v>408</v>
      </c>
      <c r="I13" s="287">
        <v>442</v>
      </c>
      <c r="J13" s="293">
        <f t="shared" si="0"/>
        <v>682</v>
      </c>
      <c r="K13" s="294">
        <v>317</v>
      </c>
      <c r="L13" s="295">
        <v>365</v>
      </c>
      <c r="M13" s="285"/>
      <c r="N13" s="11"/>
      <c r="O13" s="286" t="s">
        <v>409</v>
      </c>
      <c r="P13" s="287">
        <v>274</v>
      </c>
      <c r="Q13" s="293">
        <f t="shared" si="1"/>
        <v>498</v>
      </c>
      <c r="R13" s="293">
        <v>227</v>
      </c>
      <c r="S13" s="287">
        <v>271</v>
      </c>
      <c r="T13" s="285"/>
      <c r="U13" s="286" t="s">
        <v>332</v>
      </c>
      <c r="V13" s="287">
        <v>253</v>
      </c>
      <c r="W13" s="293">
        <f t="shared" si="2"/>
        <v>421</v>
      </c>
      <c r="X13" s="293">
        <v>184</v>
      </c>
      <c r="Y13" s="287">
        <v>237</v>
      </c>
      <c r="Z13" s="285"/>
      <c r="AA13" s="286" t="s">
        <v>888</v>
      </c>
      <c r="AB13" s="287">
        <v>324</v>
      </c>
      <c r="AC13" s="293">
        <f t="shared" si="3"/>
        <v>666</v>
      </c>
      <c r="AD13" s="293">
        <v>297</v>
      </c>
      <c r="AE13" s="287">
        <v>369</v>
      </c>
      <c r="AF13" s="285"/>
      <c r="AG13" s="11"/>
      <c r="AH13" s="11"/>
      <c r="AI13" s="11"/>
      <c r="AJ13" s="11"/>
      <c r="AK13" s="11"/>
      <c r="AL13" s="6"/>
      <c r="AM13" s="6"/>
    </row>
    <row r="14" spans="1:41" s="5" customFormat="1" ht="17.850000000000001" customHeight="1">
      <c r="B14" s="286" t="s">
        <v>479</v>
      </c>
      <c r="C14" s="296">
        <f>I62</f>
        <v>2899</v>
      </c>
      <c r="D14" s="296">
        <f t="shared" si="4"/>
        <v>5428</v>
      </c>
      <c r="E14" s="297">
        <f>K62</f>
        <v>2528</v>
      </c>
      <c r="F14" s="297">
        <f>L62</f>
        <v>2900</v>
      </c>
      <c r="G14" s="285"/>
      <c r="H14" s="286" t="s">
        <v>411</v>
      </c>
      <c r="I14" s="287">
        <v>610</v>
      </c>
      <c r="J14" s="293">
        <f t="shared" si="0"/>
        <v>903</v>
      </c>
      <c r="K14" s="294">
        <v>417</v>
      </c>
      <c r="L14" s="295">
        <v>486</v>
      </c>
      <c r="M14" s="285"/>
      <c r="N14" s="11"/>
      <c r="O14" s="286" t="s">
        <v>412</v>
      </c>
      <c r="P14" s="287">
        <v>25</v>
      </c>
      <c r="Q14" s="293">
        <f t="shared" si="1"/>
        <v>37</v>
      </c>
      <c r="R14" s="293">
        <v>20</v>
      </c>
      <c r="S14" s="287">
        <v>17</v>
      </c>
      <c r="T14" s="285"/>
      <c r="U14" s="286" t="s">
        <v>336</v>
      </c>
      <c r="V14" s="287">
        <v>39</v>
      </c>
      <c r="W14" s="294">
        <f t="shared" si="2"/>
        <v>74</v>
      </c>
      <c r="X14" s="293">
        <v>32</v>
      </c>
      <c r="Y14" s="287">
        <v>42</v>
      </c>
      <c r="Z14" s="285"/>
      <c r="AA14" s="286" t="s">
        <v>420</v>
      </c>
      <c r="AB14" s="287">
        <v>325</v>
      </c>
      <c r="AC14" s="293">
        <f t="shared" si="3"/>
        <v>673</v>
      </c>
      <c r="AD14" s="293">
        <v>323</v>
      </c>
      <c r="AE14" s="287">
        <v>350</v>
      </c>
      <c r="AF14" s="285"/>
      <c r="AG14" s="11"/>
      <c r="AH14" s="11"/>
      <c r="AI14" s="11"/>
      <c r="AJ14" s="11"/>
      <c r="AK14" s="11"/>
      <c r="AL14" s="6"/>
      <c r="AM14" s="6"/>
    </row>
    <row r="15" spans="1:41" s="5" customFormat="1" ht="17.850000000000001" customHeight="1">
      <c r="B15" s="286" t="s">
        <v>474</v>
      </c>
      <c r="C15" s="296">
        <f>P23</f>
        <v>2128</v>
      </c>
      <c r="D15" s="296">
        <f t="shared" si="4"/>
        <v>3894</v>
      </c>
      <c r="E15" s="297">
        <f>R23</f>
        <v>1796</v>
      </c>
      <c r="F15" s="297">
        <f>S23</f>
        <v>2098</v>
      </c>
      <c r="G15" s="285"/>
      <c r="H15" s="286" t="s">
        <v>881</v>
      </c>
      <c r="I15" s="287">
        <v>468</v>
      </c>
      <c r="J15" s="293">
        <f t="shared" si="0"/>
        <v>787</v>
      </c>
      <c r="K15" s="294">
        <v>366</v>
      </c>
      <c r="L15" s="295">
        <v>421</v>
      </c>
      <c r="M15" s="285"/>
      <c r="N15" s="11"/>
      <c r="O15" s="286" t="s">
        <v>415</v>
      </c>
      <c r="P15" s="287">
        <v>69</v>
      </c>
      <c r="Q15" s="293">
        <f t="shared" si="1"/>
        <v>121</v>
      </c>
      <c r="R15" s="293">
        <v>56</v>
      </c>
      <c r="S15" s="287">
        <v>65</v>
      </c>
      <c r="T15" s="285"/>
      <c r="U15" s="298"/>
      <c r="V15" s="300"/>
      <c r="W15" s="300"/>
      <c r="X15" s="299"/>
      <c r="Y15" s="318"/>
      <c r="Z15" s="285"/>
      <c r="AA15" s="286" t="s">
        <v>889</v>
      </c>
      <c r="AB15" s="287">
        <v>1512</v>
      </c>
      <c r="AC15" s="293">
        <f t="shared" si="3"/>
        <v>2225</v>
      </c>
      <c r="AD15" s="293">
        <v>1032</v>
      </c>
      <c r="AE15" s="287">
        <v>1193</v>
      </c>
      <c r="AF15" s="285"/>
      <c r="AG15" s="11"/>
      <c r="AH15" s="11"/>
      <c r="AI15" s="11"/>
      <c r="AJ15" s="11"/>
      <c r="AK15" s="11"/>
      <c r="AL15" s="6"/>
      <c r="AM15" s="6"/>
    </row>
    <row r="16" spans="1:41" s="5" customFormat="1" ht="17.850000000000001" customHeight="1" thickBot="1">
      <c r="B16" s="286" t="s">
        <v>476</v>
      </c>
      <c r="C16" s="296">
        <f>P46</f>
        <v>5472</v>
      </c>
      <c r="D16" s="296">
        <f t="shared" si="4"/>
        <v>10664</v>
      </c>
      <c r="E16" s="297">
        <f>R46</f>
        <v>5000</v>
      </c>
      <c r="F16" s="297">
        <f>S46</f>
        <v>5664</v>
      </c>
      <c r="G16" s="285"/>
      <c r="H16" s="286" t="s">
        <v>417</v>
      </c>
      <c r="I16" s="287">
        <v>182</v>
      </c>
      <c r="J16" s="294">
        <f t="shared" si="0"/>
        <v>324</v>
      </c>
      <c r="K16" s="294">
        <v>150</v>
      </c>
      <c r="L16" s="295">
        <v>174</v>
      </c>
      <c r="M16" s="285"/>
      <c r="N16" s="9"/>
      <c r="O16" s="286" t="s">
        <v>418</v>
      </c>
      <c r="P16" s="287">
        <v>25</v>
      </c>
      <c r="Q16" s="293">
        <f t="shared" si="1"/>
        <v>48</v>
      </c>
      <c r="R16" s="293">
        <v>22</v>
      </c>
      <c r="S16" s="287">
        <v>26</v>
      </c>
      <c r="T16" s="285"/>
      <c r="U16" s="302" t="s">
        <v>335</v>
      </c>
      <c r="V16" s="303">
        <f>SUM(V6:V15)</f>
        <v>2731</v>
      </c>
      <c r="W16" s="303">
        <f>SUM(W6:W15)</f>
        <v>4862</v>
      </c>
      <c r="X16" s="303">
        <f>SUM(X6:X15)</f>
        <v>2116</v>
      </c>
      <c r="Y16" s="304">
        <f>SUM(Y6:Y15)</f>
        <v>2746</v>
      </c>
      <c r="Z16" s="10"/>
      <c r="AA16" s="286" t="s">
        <v>425</v>
      </c>
      <c r="AB16" s="287">
        <v>82</v>
      </c>
      <c r="AC16" s="293">
        <f t="shared" si="3"/>
        <v>99</v>
      </c>
      <c r="AD16" s="293">
        <v>45</v>
      </c>
      <c r="AE16" s="287">
        <v>54</v>
      </c>
      <c r="AF16" s="285"/>
      <c r="AG16" s="11"/>
      <c r="AH16" s="11"/>
      <c r="AI16" s="11"/>
      <c r="AJ16" s="11"/>
      <c r="AK16" s="11"/>
      <c r="AL16" s="6"/>
      <c r="AM16" s="6"/>
    </row>
    <row r="17" spans="1:39" s="5" customFormat="1" ht="17.850000000000001" customHeight="1">
      <c r="B17" s="286" t="s">
        <v>473</v>
      </c>
      <c r="C17" s="296">
        <f>P62</f>
        <v>2512</v>
      </c>
      <c r="D17" s="296">
        <f t="shared" si="4"/>
        <v>4343</v>
      </c>
      <c r="E17" s="297">
        <f>R62</f>
        <v>1904</v>
      </c>
      <c r="F17" s="297">
        <f>S62</f>
        <v>2439</v>
      </c>
      <c r="G17" s="285"/>
      <c r="H17" s="298"/>
      <c r="I17" s="299"/>
      <c r="J17" s="300"/>
      <c r="K17" s="299"/>
      <c r="L17" s="301"/>
      <c r="M17" s="285"/>
      <c r="N17" s="11"/>
      <c r="O17" s="286" t="s">
        <v>421</v>
      </c>
      <c r="P17" s="287">
        <v>53</v>
      </c>
      <c r="Q17" s="293">
        <f t="shared" si="1"/>
        <v>111</v>
      </c>
      <c r="R17" s="293">
        <v>56</v>
      </c>
      <c r="S17" s="287">
        <v>55</v>
      </c>
      <c r="T17" s="285"/>
      <c r="U17" s="7"/>
      <c r="V17" s="6"/>
      <c r="W17" s="6"/>
      <c r="X17" s="6"/>
      <c r="Y17" s="6"/>
      <c r="Z17" s="6"/>
      <c r="AA17" s="286" t="s">
        <v>427</v>
      </c>
      <c r="AB17" s="287">
        <v>156</v>
      </c>
      <c r="AC17" s="293">
        <f t="shared" si="3"/>
        <v>234</v>
      </c>
      <c r="AD17" s="293">
        <v>107</v>
      </c>
      <c r="AE17" s="287">
        <v>127</v>
      </c>
      <c r="AF17" s="285"/>
      <c r="AG17" s="11"/>
      <c r="AH17" s="11"/>
      <c r="AI17" s="11"/>
      <c r="AJ17" s="11"/>
      <c r="AK17" s="11"/>
      <c r="AL17" s="6"/>
      <c r="AM17" s="6"/>
    </row>
    <row r="18" spans="1:39" s="5" customFormat="1" ht="17.850000000000001" customHeight="1" thickBot="1">
      <c r="B18" s="286" t="s">
        <v>472</v>
      </c>
      <c r="C18" s="296">
        <f>V16</f>
        <v>2731</v>
      </c>
      <c r="D18" s="296">
        <f t="shared" si="4"/>
        <v>4862</v>
      </c>
      <c r="E18" s="297">
        <f>X16</f>
        <v>2116</v>
      </c>
      <c r="F18" s="297">
        <f>Y16</f>
        <v>2746</v>
      </c>
      <c r="G18" s="285"/>
      <c r="H18" s="302" t="s">
        <v>335</v>
      </c>
      <c r="I18" s="303">
        <f>SUM(I6:I17)</f>
        <v>3332</v>
      </c>
      <c r="J18" s="303">
        <f>SUM(J6:J17)</f>
        <v>5144</v>
      </c>
      <c r="K18" s="303">
        <f>SUM(K6:K17)</f>
        <v>2356</v>
      </c>
      <c r="L18" s="304">
        <f>SUM(L6:L17)</f>
        <v>2788</v>
      </c>
      <c r="M18" s="285"/>
      <c r="N18" s="11"/>
      <c r="O18" s="286" t="s">
        <v>423</v>
      </c>
      <c r="P18" s="287">
        <v>36</v>
      </c>
      <c r="Q18" s="293">
        <f t="shared" si="1"/>
        <v>81</v>
      </c>
      <c r="R18" s="293">
        <v>37</v>
      </c>
      <c r="S18" s="287">
        <v>44</v>
      </c>
      <c r="T18" s="285"/>
      <c r="U18" s="279" t="s">
        <v>364</v>
      </c>
      <c r="V18" s="6"/>
      <c r="W18" s="6"/>
      <c r="X18" s="6"/>
      <c r="Z18" s="6"/>
      <c r="AA18" s="286" t="s">
        <v>430</v>
      </c>
      <c r="AB18" s="287">
        <v>251</v>
      </c>
      <c r="AC18" s="293">
        <f t="shared" si="3"/>
        <v>527</v>
      </c>
      <c r="AD18" s="293">
        <v>238</v>
      </c>
      <c r="AE18" s="287">
        <v>289</v>
      </c>
      <c r="AF18" s="285"/>
      <c r="AG18" s="11"/>
      <c r="AH18" s="11"/>
      <c r="AI18" s="11"/>
      <c r="AJ18" s="11"/>
      <c r="AK18" s="11"/>
      <c r="AL18" s="6"/>
      <c r="AM18" s="6"/>
    </row>
    <row r="19" spans="1:39" s="5" customFormat="1" ht="17.850000000000001" customHeight="1">
      <c r="B19" s="286" t="s">
        <v>477</v>
      </c>
      <c r="C19" s="296">
        <f>V32</f>
        <v>3750</v>
      </c>
      <c r="D19" s="296">
        <f t="shared" si="4"/>
        <v>7598</v>
      </c>
      <c r="E19" s="297">
        <f>X32</f>
        <v>3396</v>
      </c>
      <c r="F19" s="297">
        <f>Y32</f>
        <v>4202</v>
      </c>
      <c r="G19" s="285"/>
      <c r="H19" s="7"/>
      <c r="I19" s="6"/>
      <c r="J19" s="6"/>
      <c r="K19" s="6"/>
      <c r="L19" s="305"/>
      <c r="N19" s="11"/>
      <c r="O19" s="286" t="s">
        <v>426</v>
      </c>
      <c r="P19" s="287">
        <v>24</v>
      </c>
      <c r="Q19" s="293">
        <f t="shared" si="1"/>
        <v>56</v>
      </c>
      <c r="R19" s="293">
        <v>23</v>
      </c>
      <c r="S19" s="287">
        <v>33</v>
      </c>
      <c r="T19" s="285"/>
      <c r="U19" s="801" t="s">
        <v>302</v>
      </c>
      <c r="V19" s="803" t="s">
        <v>303</v>
      </c>
      <c r="W19" s="803" t="s">
        <v>304</v>
      </c>
      <c r="X19" s="805"/>
      <c r="Y19" s="806"/>
      <c r="Z19" s="6"/>
      <c r="AA19" s="286" t="s">
        <v>432</v>
      </c>
      <c r="AB19" s="287">
        <v>29</v>
      </c>
      <c r="AC19" s="293">
        <f t="shared" si="3"/>
        <v>54</v>
      </c>
      <c r="AD19" s="293">
        <v>22</v>
      </c>
      <c r="AE19" s="287">
        <v>32</v>
      </c>
      <c r="AF19" s="285"/>
      <c r="AG19" s="11"/>
      <c r="AH19" s="11"/>
      <c r="AI19" s="11"/>
      <c r="AJ19" s="11"/>
      <c r="AK19" s="11"/>
      <c r="AL19" s="6"/>
      <c r="AM19" s="6"/>
    </row>
    <row r="20" spans="1:39" s="5" customFormat="1" ht="17.850000000000001" customHeight="1" thickBot="1">
      <c r="B20" s="286" t="s">
        <v>478</v>
      </c>
      <c r="C20" s="296">
        <f>V43</f>
        <v>150</v>
      </c>
      <c r="D20" s="296">
        <f t="shared" si="4"/>
        <v>322</v>
      </c>
      <c r="E20" s="297">
        <f>X43</f>
        <v>166</v>
      </c>
      <c r="F20" s="297">
        <f>Y43</f>
        <v>156</v>
      </c>
      <c r="G20" s="285"/>
      <c r="H20" s="279" t="s">
        <v>428</v>
      </c>
      <c r="I20" s="6"/>
      <c r="J20" s="6"/>
      <c r="K20" s="6"/>
      <c r="M20" s="6"/>
      <c r="N20" s="11"/>
      <c r="O20" s="286" t="s">
        <v>429</v>
      </c>
      <c r="P20" s="287">
        <v>35</v>
      </c>
      <c r="Q20" s="293">
        <f t="shared" si="1"/>
        <v>74</v>
      </c>
      <c r="R20" s="293">
        <v>37</v>
      </c>
      <c r="S20" s="287">
        <v>37</v>
      </c>
      <c r="T20" s="285"/>
      <c r="U20" s="802"/>
      <c r="V20" s="804"/>
      <c r="W20" s="280" t="s">
        <v>2</v>
      </c>
      <c r="X20" s="280" t="s">
        <v>3</v>
      </c>
      <c r="Y20" s="281" t="s">
        <v>4</v>
      </c>
      <c r="Z20" s="6"/>
      <c r="AA20" s="298"/>
      <c r="AB20" s="299"/>
      <c r="AC20" s="300"/>
      <c r="AD20" s="299"/>
      <c r="AE20" s="318">
        <v>0</v>
      </c>
      <c r="AF20" s="285"/>
      <c r="AG20" s="11"/>
      <c r="AH20" s="11"/>
      <c r="AI20" s="11"/>
      <c r="AJ20" s="11"/>
      <c r="AK20" s="11"/>
      <c r="AL20" s="6"/>
      <c r="AM20" s="6"/>
    </row>
    <row r="21" spans="1:39" s="5" customFormat="1" ht="17.850000000000001" customHeight="1" thickBot="1">
      <c r="B21" s="286" t="s">
        <v>481</v>
      </c>
      <c r="C21" s="296">
        <f>V58</f>
        <v>4053</v>
      </c>
      <c r="D21" s="296">
        <f t="shared" si="4"/>
        <v>7638</v>
      </c>
      <c r="E21" s="297">
        <f>X58</f>
        <v>3491</v>
      </c>
      <c r="F21" s="297">
        <f>Y58</f>
        <v>4147</v>
      </c>
      <c r="G21" s="285"/>
      <c r="H21" s="801" t="s">
        <v>302</v>
      </c>
      <c r="I21" s="803" t="s">
        <v>303</v>
      </c>
      <c r="J21" s="803" t="s">
        <v>304</v>
      </c>
      <c r="K21" s="805"/>
      <c r="L21" s="806"/>
      <c r="M21" s="6"/>
      <c r="N21" s="11"/>
      <c r="O21" s="286" t="s">
        <v>431</v>
      </c>
      <c r="P21" s="287">
        <v>86</v>
      </c>
      <c r="Q21" s="294">
        <f t="shared" si="1"/>
        <v>185</v>
      </c>
      <c r="R21" s="293">
        <v>85</v>
      </c>
      <c r="S21" s="287">
        <v>100</v>
      </c>
      <c r="T21" s="285"/>
      <c r="U21" s="286" t="s">
        <v>371</v>
      </c>
      <c r="V21" s="287">
        <v>812</v>
      </c>
      <c r="W21" s="288">
        <f>SUM(X21:Y21)</f>
        <v>1546</v>
      </c>
      <c r="X21" s="313">
        <v>709</v>
      </c>
      <c r="Y21" s="314">
        <v>837</v>
      </c>
      <c r="Z21" s="285"/>
      <c r="AA21" s="302" t="s">
        <v>335</v>
      </c>
      <c r="AB21" s="303">
        <f>SUM(AB6:AB20)</f>
        <v>6370</v>
      </c>
      <c r="AC21" s="303">
        <f>SUM(AC6:AC20)</f>
        <v>11534</v>
      </c>
      <c r="AD21" s="303">
        <f>SUM(AD6:AD20)</f>
        <v>5420</v>
      </c>
      <c r="AE21" s="304">
        <f>SUM(AE6:AE20)</f>
        <v>6114</v>
      </c>
      <c r="AF21" s="6"/>
      <c r="AG21" s="11"/>
      <c r="AH21" s="11"/>
      <c r="AI21" s="11"/>
      <c r="AJ21" s="11"/>
      <c r="AK21" s="11"/>
      <c r="AL21" s="6"/>
      <c r="AM21" s="6"/>
    </row>
    <row r="22" spans="1:39" s="5" customFormat="1" ht="17.850000000000001" customHeight="1" thickBot="1">
      <c r="B22" s="286" t="s">
        <v>482</v>
      </c>
      <c r="C22" s="296">
        <f>AB21</f>
        <v>6370</v>
      </c>
      <c r="D22" s="296">
        <f t="shared" si="4"/>
        <v>11534</v>
      </c>
      <c r="E22" s="297">
        <f>AD21</f>
        <v>5420</v>
      </c>
      <c r="F22" s="297">
        <f>AE21</f>
        <v>6114</v>
      </c>
      <c r="G22" s="285"/>
      <c r="H22" s="802"/>
      <c r="I22" s="804"/>
      <c r="J22" s="280" t="s">
        <v>2</v>
      </c>
      <c r="K22" s="280" t="s">
        <v>3</v>
      </c>
      <c r="L22" s="281" t="s">
        <v>4</v>
      </c>
      <c r="M22" s="6"/>
      <c r="N22" s="11"/>
      <c r="O22" s="298"/>
      <c r="P22" s="300"/>
      <c r="Q22" s="300"/>
      <c r="R22" s="299"/>
      <c r="S22" s="318"/>
      <c r="T22" s="285"/>
      <c r="U22" s="312" t="s">
        <v>374</v>
      </c>
      <c r="V22" s="293">
        <v>158</v>
      </c>
      <c r="W22" s="293">
        <f t="shared" ref="W22:W30" si="5">SUM(X22:Y22)</f>
        <v>299</v>
      </c>
      <c r="X22" s="293">
        <v>124</v>
      </c>
      <c r="Y22" s="314">
        <v>175</v>
      </c>
      <c r="Z22" s="285"/>
      <c r="AA22" s="7"/>
      <c r="AB22" s="6"/>
      <c r="AC22" s="6"/>
      <c r="AD22" s="6"/>
      <c r="AE22" s="6"/>
      <c r="AF22" s="6"/>
      <c r="AG22" s="11"/>
      <c r="AH22" s="11"/>
      <c r="AI22" s="11"/>
      <c r="AJ22" s="11"/>
      <c r="AK22" s="11"/>
      <c r="AL22" s="6"/>
      <c r="AM22" s="6"/>
    </row>
    <row r="23" spans="1:39" s="5" customFormat="1" ht="17.850000000000001" customHeight="1" thickBot="1">
      <c r="B23" s="286" t="s">
        <v>483</v>
      </c>
      <c r="C23" s="296">
        <f>AB40</f>
        <v>6076</v>
      </c>
      <c r="D23" s="296">
        <f t="shared" si="4"/>
        <v>12388</v>
      </c>
      <c r="E23" s="297">
        <f>AD40</f>
        <v>5628</v>
      </c>
      <c r="F23" s="297">
        <f>AE40</f>
        <v>6760</v>
      </c>
      <c r="G23" s="285"/>
      <c r="H23" s="306" t="s">
        <v>434</v>
      </c>
      <c r="I23" s="287">
        <v>198</v>
      </c>
      <c r="J23" s="288">
        <f>SUM(K23:L23)</f>
        <v>292</v>
      </c>
      <c r="K23" s="288">
        <v>117</v>
      </c>
      <c r="L23" s="289">
        <v>175</v>
      </c>
      <c r="M23" s="6"/>
      <c r="N23" s="11"/>
      <c r="O23" s="302" t="s">
        <v>335</v>
      </c>
      <c r="P23" s="303">
        <f>SUM(P6:P22)</f>
        <v>2128</v>
      </c>
      <c r="Q23" s="303">
        <f>SUM(Q6:Q22)</f>
        <v>3894</v>
      </c>
      <c r="R23" s="303">
        <f>SUM(R6:R22)</f>
        <v>1796</v>
      </c>
      <c r="S23" s="304">
        <f>SUM(S6:S22)</f>
        <v>2098</v>
      </c>
      <c r="T23" s="6"/>
      <c r="U23" s="286" t="s">
        <v>376</v>
      </c>
      <c r="V23" s="287">
        <v>358</v>
      </c>
      <c r="W23" s="293">
        <f t="shared" si="5"/>
        <v>794</v>
      </c>
      <c r="X23" s="293">
        <v>346</v>
      </c>
      <c r="Y23" s="314">
        <v>448</v>
      </c>
      <c r="Z23" s="285"/>
      <c r="AA23" s="279" t="s">
        <v>450</v>
      </c>
      <c r="AB23" s="6"/>
      <c r="AC23" s="6"/>
      <c r="AD23" s="6"/>
      <c r="AF23" s="6"/>
      <c r="AG23" s="11"/>
      <c r="AH23" s="11"/>
      <c r="AI23" s="11"/>
      <c r="AJ23" s="11"/>
      <c r="AK23" s="11"/>
      <c r="AL23" s="6"/>
      <c r="AM23" s="6"/>
    </row>
    <row r="24" spans="1:39" ht="17.850000000000001" customHeight="1">
      <c r="A24" s="5"/>
      <c r="B24" s="286" t="s">
        <v>484</v>
      </c>
      <c r="C24" s="296">
        <f>AB50</f>
        <v>3545</v>
      </c>
      <c r="D24" s="296">
        <f t="shared" si="4"/>
        <v>7656</v>
      </c>
      <c r="E24" s="297">
        <f>AD50</f>
        <v>3475</v>
      </c>
      <c r="F24" s="297">
        <f>AE50</f>
        <v>4181</v>
      </c>
      <c r="G24" s="285"/>
      <c r="H24" s="286" t="s">
        <v>435</v>
      </c>
      <c r="I24" s="287">
        <v>672</v>
      </c>
      <c r="J24" s="293">
        <f t="shared" ref="J24:J29" si="6">SUM(K24:L24)</f>
        <v>1254</v>
      </c>
      <c r="K24" s="294">
        <v>578</v>
      </c>
      <c r="L24" s="295">
        <v>676</v>
      </c>
      <c r="N24" s="11"/>
      <c r="U24" s="286" t="s">
        <v>379</v>
      </c>
      <c r="V24" s="287">
        <v>437</v>
      </c>
      <c r="W24" s="293">
        <f t="shared" si="5"/>
        <v>968</v>
      </c>
      <c r="X24" s="293">
        <v>450</v>
      </c>
      <c r="Y24" s="314">
        <v>518</v>
      </c>
      <c r="Z24" s="285"/>
      <c r="AA24" s="807" t="s">
        <v>302</v>
      </c>
      <c r="AB24" s="809" t="s">
        <v>303</v>
      </c>
      <c r="AC24" s="803" t="s">
        <v>304</v>
      </c>
      <c r="AD24" s="805"/>
      <c r="AE24" s="806"/>
      <c r="AG24" s="11"/>
      <c r="AH24" s="11"/>
      <c r="AI24" s="11"/>
      <c r="AJ24" s="11"/>
      <c r="AK24" s="11"/>
    </row>
    <row r="25" spans="1:39" ht="17.850000000000001" customHeight="1" thickBot="1">
      <c r="A25" s="5"/>
      <c r="B25" s="307"/>
      <c r="C25" s="308"/>
      <c r="D25" s="308"/>
      <c r="E25" s="308"/>
      <c r="F25" s="309"/>
      <c r="G25" s="310"/>
      <c r="H25" s="286" t="s">
        <v>436</v>
      </c>
      <c r="I25" s="287">
        <v>415</v>
      </c>
      <c r="J25" s="293">
        <f t="shared" si="6"/>
        <v>677</v>
      </c>
      <c r="K25" s="294">
        <v>283</v>
      </c>
      <c r="L25" s="295">
        <v>394</v>
      </c>
      <c r="M25" s="5"/>
      <c r="N25" s="11"/>
      <c r="O25" s="279" t="s">
        <v>300</v>
      </c>
      <c r="S25" s="5"/>
      <c r="T25" s="5"/>
      <c r="U25" s="286" t="s">
        <v>381</v>
      </c>
      <c r="V25" s="287">
        <v>211</v>
      </c>
      <c r="W25" s="293">
        <f t="shared" si="5"/>
        <v>439</v>
      </c>
      <c r="X25" s="293">
        <v>196</v>
      </c>
      <c r="Y25" s="314">
        <v>243</v>
      </c>
      <c r="Z25" s="285"/>
      <c r="AA25" s="808"/>
      <c r="AB25" s="810"/>
      <c r="AC25" s="280" t="s">
        <v>2</v>
      </c>
      <c r="AD25" s="280" t="s">
        <v>3</v>
      </c>
      <c r="AE25" s="281" t="s">
        <v>4</v>
      </c>
      <c r="AG25" s="11"/>
      <c r="AH25" s="11"/>
      <c r="AI25" s="11"/>
      <c r="AJ25" s="11"/>
      <c r="AK25" s="11"/>
    </row>
    <row r="26" spans="1:39" ht="17.850000000000001" customHeight="1">
      <c r="A26" s="5"/>
      <c r="B26" s="11"/>
      <c r="C26" s="11"/>
      <c r="D26" s="11"/>
      <c r="E26" s="11"/>
      <c r="F26" s="11"/>
      <c r="G26" s="11"/>
      <c r="H26" s="286" t="s">
        <v>438</v>
      </c>
      <c r="I26" s="287">
        <v>651</v>
      </c>
      <c r="J26" s="293">
        <f t="shared" si="6"/>
        <v>1198</v>
      </c>
      <c r="K26" s="294">
        <v>526</v>
      </c>
      <c r="L26" s="295">
        <v>672</v>
      </c>
      <c r="M26" s="5"/>
      <c r="N26" s="11"/>
      <c r="O26" s="801" t="s">
        <v>302</v>
      </c>
      <c r="P26" s="803" t="s">
        <v>303</v>
      </c>
      <c r="Q26" s="803" t="s">
        <v>304</v>
      </c>
      <c r="R26" s="805"/>
      <c r="S26" s="806"/>
      <c r="T26" s="5"/>
      <c r="U26" s="286" t="s">
        <v>383</v>
      </c>
      <c r="V26" s="287">
        <v>170</v>
      </c>
      <c r="W26" s="293">
        <f t="shared" si="5"/>
        <v>295</v>
      </c>
      <c r="X26" s="293">
        <v>115</v>
      </c>
      <c r="Y26" s="314">
        <v>180</v>
      </c>
      <c r="Z26" s="285"/>
      <c r="AA26" s="306" t="s">
        <v>451</v>
      </c>
      <c r="AB26" s="287">
        <v>858</v>
      </c>
      <c r="AC26" s="288">
        <f>SUM(AD26:AE26)</f>
        <v>1907</v>
      </c>
      <c r="AD26" s="313">
        <v>856</v>
      </c>
      <c r="AE26" s="287">
        <v>1051</v>
      </c>
      <c r="AF26" s="285"/>
      <c r="AG26" s="11"/>
      <c r="AH26" s="11"/>
      <c r="AI26" s="11"/>
      <c r="AJ26" s="11"/>
      <c r="AK26" s="11"/>
    </row>
    <row r="27" spans="1:39" ht="17.850000000000001" customHeight="1" thickBot="1">
      <c r="A27" s="5"/>
      <c r="B27" s="279" t="s">
        <v>298</v>
      </c>
      <c r="F27" s="5"/>
      <c r="G27" s="5"/>
      <c r="H27" s="286" t="s">
        <v>440</v>
      </c>
      <c r="I27" s="287">
        <v>548</v>
      </c>
      <c r="J27" s="293">
        <f t="shared" si="6"/>
        <v>1103</v>
      </c>
      <c r="K27" s="294">
        <v>487</v>
      </c>
      <c r="L27" s="295">
        <v>616</v>
      </c>
      <c r="M27" s="5"/>
      <c r="N27" s="11"/>
      <c r="O27" s="802"/>
      <c r="P27" s="804"/>
      <c r="Q27" s="280" t="s">
        <v>2</v>
      </c>
      <c r="R27" s="280" t="s">
        <v>3</v>
      </c>
      <c r="S27" s="281" t="s">
        <v>4</v>
      </c>
      <c r="T27" s="5"/>
      <c r="U27" s="286" t="s">
        <v>385</v>
      </c>
      <c r="V27" s="287">
        <v>424</v>
      </c>
      <c r="W27" s="293">
        <f t="shared" si="5"/>
        <v>704</v>
      </c>
      <c r="X27" s="293">
        <v>294</v>
      </c>
      <c r="Y27" s="314">
        <v>410</v>
      </c>
      <c r="Z27" s="285"/>
      <c r="AA27" s="286" t="s">
        <v>452</v>
      </c>
      <c r="AB27" s="287">
        <v>1306</v>
      </c>
      <c r="AC27" s="293">
        <f t="shared" ref="AC27:AC38" si="7">SUM(AD27:AE27)</f>
        <v>2883</v>
      </c>
      <c r="AD27" s="293">
        <v>1327</v>
      </c>
      <c r="AE27" s="287">
        <v>1556</v>
      </c>
      <c r="AF27" s="285"/>
      <c r="AG27" s="11"/>
      <c r="AH27" s="11"/>
      <c r="AI27" s="11"/>
      <c r="AJ27" s="11"/>
      <c r="AK27" s="11"/>
    </row>
    <row r="28" spans="1:39" ht="17.850000000000001" customHeight="1">
      <c r="A28" s="5"/>
      <c r="B28" s="801" t="s">
        <v>302</v>
      </c>
      <c r="C28" s="803" t="s">
        <v>303</v>
      </c>
      <c r="D28" s="803" t="s">
        <v>304</v>
      </c>
      <c r="E28" s="805"/>
      <c r="F28" s="806"/>
      <c r="G28" s="5"/>
      <c r="H28" s="286" t="s">
        <v>443</v>
      </c>
      <c r="I28" s="287">
        <v>514</v>
      </c>
      <c r="J28" s="293">
        <f t="shared" si="6"/>
        <v>1013</v>
      </c>
      <c r="K28" s="294">
        <v>453</v>
      </c>
      <c r="L28" s="295">
        <v>560</v>
      </c>
      <c r="M28" s="5"/>
      <c r="N28" s="11"/>
      <c r="O28" s="311" t="s">
        <v>307</v>
      </c>
      <c r="P28" s="288">
        <v>86</v>
      </c>
      <c r="Q28" s="313">
        <f>SUM(R28:S28)</f>
        <v>205</v>
      </c>
      <c r="R28" s="313">
        <v>97</v>
      </c>
      <c r="S28" s="287">
        <v>108</v>
      </c>
      <c r="T28" s="285"/>
      <c r="U28" s="286" t="s">
        <v>387</v>
      </c>
      <c r="V28" s="287">
        <v>676</v>
      </c>
      <c r="W28" s="293">
        <f t="shared" si="5"/>
        <v>1573</v>
      </c>
      <c r="X28" s="293">
        <v>729</v>
      </c>
      <c r="Y28" s="314">
        <v>844</v>
      </c>
      <c r="Z28" s="285"/>
      <c r="AA28" s="286" t="s">
        <v>453</v>
      </c>
      <c r="AB28" s="287">
        <v>1086</v>
      </c>
      <c r="AC28" s="293">
        <f t="shared" si="7"/>
        <v>2247</v>
      </c>
      <c r="AD28" s="293">
        <v>1048</v>
      </c>
      <c r="AE28" s="287">
        <v>1199</v>
      </c>
      <c r="AF28" s="285"/>
      <c r="AG28" s="11"/>
      <c r="AH28" s="11"/>
      <c r="AI28" s="11"/>
      <c r="AJ28" s="11"/>
      <c r="AK28" s="11"/>
    </row>
    <row r="29" spans="1:39" ht="17.850000000000001" customHeight="1" thickBot="1">
      <c r="A29" s="5"/>
      <c r="B29" s="802"/>
      <c r="C29" s="804"/>
      <c r="D29" s="280" t="s">
        <v>2</v>
      </c>
      <c r="E29" s="280" t="s">
        <v>3</v>
      </c>
      <c r="F29" s="281" t="s">
        <v>4</v>
      </c>
      <c r="G29" s="5"/>
      <c r="H29" s="286" t="s">
        <v>446</v>
      </c>
      <c r="I29" s="287">
        <v>1004</v>
      </c>
      <c r="J29" s="294">
        <f t="shared" si="6"/>
        <v>2203</v>
      </c>
      <c r="K29" s="294">
        <v>1033</v>
      </c>
      <c r="L29" s="295">
        <v>1170</v>
      </c>
      <c r="M29" s="5"/>
      <c r="N29" s="11"/>
      <c r="O29" s="312" t="s">
        <v>311</v>
      </c>
      <c r="P29" s="294">
        <v>366</v>
      </c>
      <c r="Q29" s="293">
        <f t="shared" ref="Q29:Q44" si="8">SUM(R29:S29)</f>
        <v>515</v>
      </c>
      <c r="R29" s="293">
        <v>225</v>
      </c>
      <c r="S29" s="287">
        <v>290</v>
      </c>
      <c r="T29" s="285"/>
      <c r="U29" s="286" t="s">
        <v>391</v>
      </c>
      <c r="V29" s="287">
        <v>328</v>
      </c>
      <c r="W29" s="293">
        <f t="shared" si="5"/>
        <v>671</v>
      </c>
      <c r="X29" s="293">
        <v>299</v>
      </c>
      <c r="Y29" s="314">
        <v>372</v>
      </c>
      <c r="Z29" s="285"/>
      <c r="AA29" s="286" t="s">
        <v>454</v>
      </c>
      <c r="AB29" s="287">
        <v>797</v>
      </c>
      <c r="AC29" s="293">
        <f t="shared" si="7"/>
        <v>1501</v>
      </c>
      <c r="AD29" s="293">
        <v>690</v>
      </c>
      <c r="AE29" s="287">
        <v>811</v>
      </c>
      <c r="AF29" s="285"/>
      <c r="AG29" s="11"/>
      <c r="AH29" s="11"/>
      <c r="AI29" s="11"/>
      <c r="AJ29" s="11"/>
      <c r="AK29" s="11"/>
    </row>
    <row r="30" spans="1:39" ht="17.850000000000001" customHeight="1">
      <c r="A30" s="5"/>
      <c r="B30" s="311" t="s">
        <v>305</v>
      </c>
      <c r="C30" s="293">
        <v>567</v>
      </c>
      <c r="D30" s="293">
        <f t="shared" ref="D30:D36" si="9">SUM(E30:F30)</f>
        <v>962</v>
      </c>
      <c r="E30" s="293">
        <v>443</v>
      </c>
      <c r="F30" s="295">
        <v>519</v>
      </c>
      <c r="G30" s="5"/>
      <c r="H30" s="298"/>
      <c r="I30" s="300"/>
      <c r="J30" s="300"/>
      <c r="K30" s="300"/>
      <c r="L30" s="301"/>
      <c r="M30" s="5"/>
      <c r="N30" s="11"/>
      <c r="O30" s="312" t="s">
        <v>883</v>
      </c>
      <c r="P30" s="294">
        <v>178</v>
      </c>
      <c r="Q30" s="293">
        <f t="shared" si="8"/>
        <v>240</v>
      </c>
      <c r="R30" s="293">
        <v>121</v>
      </c>
      <c r="S30" s="287">
        <v>119</v>
      </c>
      <c r="T30" s="285"/>
      <c r="U30" s="286" t="s">
        <v>394</v>
      </c>
      <c r="V30" s="287">
        <v>176</v>
      </c>
      <c r="W30" s="293">
        <f t="shared" si="5"/>
        <v>309</v>
      </c>
      <c r="X30" s="293">
        <v>134</v>
      </c>
      <c r="Y30" s="314">
        <v>175</v>
      </c>
      <c r="Z30" s="285"/>
      <c r="AA30" s="286" t="s">
        <v>455</v>
      </c>
      <c r="AB30" s="287">
        <v>191</v>
      </c>
      <c r="AC30" s="293">
        <f t="shared" si="7"/>
        <v>360</v>
      </c>
      <c r="AD30" s="293">
        <v>155</v>
      </c>
      <c r="AE30" s="287">
        <v>205</v>
      </c>
      <c r="AF30" s="285"/>
      <c r="AG30" s="11"/>
      <c r="AH30" s="11"/>
      <c r="AI30" s="11"/>
      <c r="AJ30" s="11"/>
      <c r="AK30" s="11"/>
    </row>
    <row r="31" spans="1:39" ht="16.5" customHeight="1" thickBot="1">
      <c r="A31" s="5"/>
      <c r="B31" s="312" t="s">
        <v>309</v>
      </c>
      <c r="C31" s="293">
        <v>378</v>
      </c>
      <c r="D31" s="293">
        <f t="shared" si="9"/>
        <v>688</v>
      </c>
      <c r="E31" s="293">
        <v>322</v>
      </c>
      <c r="F31" s="295">
        <v>366</v>
      </c>
      <c r="G31" s="5"/>
      <c r="H31" s="302" t="s">
        <v>335</v>
      </c>
      <c r="I31" s="303">
        <f>SUM(I23:I30)</f>
        <v>4002</v>
      </c>
      <c r="J31" s="303">
        <f>SUM(J23:J30)</f>
        <v>7740</v>
      </c>
      <c r="K31" s="303">
        <f>SUM(K23:K30)</f>
        <v>3477</v>
      </c>
      <c r="L31" s="304">
        <f>SUM(L23:L30)</f>
        <v>4263</v>
      </c>
      <c r="M31" s="5"/>
      <c r="N31" s="11"/>
      <c r="O31" s="312" t="s">
        <v>318</v>
      </c>
      <c r="P31" s="294">
        <v>323</v>
      </c>
      <c r="Q31" s="293">
        <f t="shared" si="8"/>
        <v>648</v>
      </c>
      <c r="R31" s="293">
        <v>301</v>
      </c>
      <c r="S31" s="287">
        <v>347</v>
      </c>
      <c r="T31" s="285"/>
      <c r="U31" s="286"/>
      <c r="V31" s="300"/>
      <c r="W31" s="299"/>
      <c r="X31" s="299"/>
      <c r="Y31" s="315"/>
      <c r="Z31" s="285"/>
      <c r="AA31" s="286" t="s">
        <v>887</v>
      </c>
      <c r="AB31" s="287">
        <v>85</v>
      </c>
      <c r="AC31" s="293">
        <f t="shared" si="7"/>
        <v>159</v>
      </c>
      <c r="AD31" s="293">
        <v>66</v>
      </c>
      <c r="AE31" s="287">
        <v>93</v>
      </c>
      <c r="AF31" s="285"/>
      <c r="AG31" s="11"/>
      <c r="AH31" s="11"/>
      <c r="AI31" s="11"/>
      <c r="AJ31" s="11"/>
      <c r="AK31" s="11"/>
    </row>
    <row r="32" spans="1:39" ht="17.850000000000001" customHeight="1" thickBot="1">
      <c r="A32" s="5"/>
      <c r="B32" s="312" t="s">
        <v>313</v>
      </c>
      <c r="C32" s="293">
        <v>649</v>
      </c>
      <c r="D32" s="293">
        <f t="shared" si="9"/>
        <v>1050</v>
      </c>
      <c r="E32" s="293">
        <v>455</v>
      </c>
      <c r="F32" s="295">
        <v>595</v>
      </c>
      <c r="G32" s="5"/>
      <c r="L32" s="305"/>
      <c r="M32" s="5"/>
      <c r="N32" s="11"/>
      <c r="O32" s="312" t="s">
        <v>322</v>
      </c>
      <c r="P32" s="294">
        <v>313</v>
      </c>
      <c r="Q32" s="293">
        <f t="shared" si="8"/>
        <v>688</v>
      </c>
      <c r="R32" s="293">
        <v>334</v>
      </c>
      <c r="S32" s="287">
        <v>354</v>
      </c>
      <c r="T32" s="285"/>
      <c r="U32" s="302" t="s">
        <v>335</v>
      </c>
      <c r="V32" s="303">
        <f>SUM(V21:V31)</f>
        <v>3750</v>
      </c>
      <c r="W32" s="303">
        <f>SUM(W21:W31)</f>
        <v>7598</v>
      </c>
      <c r="X32" s="303">
        <f>SUM(X21:X31)</f>
        <v>3396</v>
      </c>
      <c r="Y32" s="304">
        <f>SUM(Y21:Y31)</f>
        <v>4202</v>
      </c>
      <c r="AA32" s="286" t="s">
        <v>456</v>
      </c>
      <c r="AB32" s="287">
        <v>184</v>
      </c>
      <c r="AC32" s="293">
        <f t="shared" si="7"/>
        <v>293</v>
      </c>
      <c r="AD32" s="293">
        <v>126</v>
      </c>
      <c r="AE32" s="287">
        <v>167</v>
      </c>
      <c r="AF32" s="285"/>
      <c r="AG32" s="11"/>
      <c r="AH32" s="11"/>
      <c r="AI32" s="11"/>
      <c r="AJ32" s="11"/>
      <c r="AK32" s="11"/>
    </row>
    <row r="33" spans="1:37" ht="17.850000000000001" customHeight="1" thickBot="1">
      <c r="A33" s="5"/>
      <c r="B33" s="312" t="s">
        <v>316</v>
      </c>
      <c r="C33" s="293">
        <v>341</v>
      </c>
      <c r="D33" s="293">
        <f t="shared" si="9"/>
        <v>475</v>
      </c>
      <c r="E33" s="293">
        <v>174</v>
      </c>
      <c r="F33" s="295">
        <v>301</v>
      </c>
      <c r="G33" s="5"/>
      <c r="H33" s="279" t="s">
        <v>301</v>
      </c>
      <c r="L33" s="5"/>
      <c r="N33" s="11"/>
      <c r="O33" s="312" t="s">
        <v>326</v>
      </c>
      <c r="P33" s="294">
        <v>529</v>
      </c>
      <c r="Q33" s="293">
        <f t="shared" si="8"/>
        <v>1144</v>
      </c>
      <c r="R33" s="293">
        <v>556</v>
      </c>
      <c r="S33" s="287">
        <v>588</v>
      </c>
      <c r="T33" s="285"/>
      <c r="AA33" s="286" t="s">
        <v>457</v>
      </c>
      <c r="AB33" s="287">
        <v>36</v>
      </c>
      <c r="AC33" s="293">
        <f t="shared" si="7"/>
        <v>76</v>
      </c>
      <c r="AD33" s="293">
        <v>32</v>
      </c>
      <c r="AE33" s="287">
        <v>44</v>
      </c>
      <c r="AF33" s="285"/>
      <c r="AG33" s="11"/>
      <c r="AH33" s="11"/>
      <c r="AI33" s="11"/>
      <c r="AJ33" s="11"/>
      <c r="AK33" s="11"/>
    </row>
    <row r="34" spans="1:37" ht="17.850000000000001" customHeight="1" thickBot="1">
      <c r="A34" s="5"/>
      <c r="B34" s="312" t="s">
        <v>320</v>
      </c>
      <c r="C34" s="293">
        <v>294</v>
      </c>
      <c r="D34" s="293">
        <f t="shared" si="9"/>
        <v>466</v>
      </c>
      <c r="E34" s="293">
        <v>200</v>
      </c>
      <c r="F34" s="295">
        <v>266</v>
      </c>
      <c r="G34" s="5"/>
      <c r="H34" s="801" t="s">
        <v>302</v>
      </c>
      <c r="I34" s="803" t="s">
        <v>303</v>
      </c>
      <c r="J34" s="803" t="s">
        <v>304</v>
      </c>
      <c r="K34" s="805"/>
      <c r="L34" s="806"/>
      <c r="N34" s="11"/>
      <c r="O34" s="312" t="s">
        <v>330</v>
      </c>
      <c r="P34" s="294">
        <v>491</v>
      </c>
      <c r="Q34" s="293">
        <f t="shared" si="8"/>
        <v>965</v>
      </c>
      <c r="R34" s="293">
        <v>485</v>
      </c>
      <c r="S34" s="287">
        <v>480</v>
      </c>
      <c r="T34" s="285"/>
      <c r="U34" s="279" t="s">
        <v>404</v>
      </c>
      <c r="Y34" s="5"/>
      <c r="AA34" s="286" t="s">
        <v>458</v>
      </c>
      <c r="AB34" s="287">
        <v>802</v>
      </c>
      <c r="AC34" s="293">
        <f t="shared" si="7"/>
        <v>1621</v>
      </c>
      <c r="AD34" s="293">
        <v>755</v>
      </c>
      <c r="AE34" s="287">
        <v>866</v>
      </c>
      <c r="AF34" s="285"/>
      <c r="AG34" s="11"/>
      <c r="AH34" s="11"/>
      <c r="AI34" s="11"/>
      <c r="AJ34" s="11"/>
      <c r="AK34" s="11"/>
    </row>
    <row r="35" spans="1:37" ht="17.850000000000001" customHeight="1" thickBot="1">
      <c r="A35" s="5"/>
      <c r="B35" s="312" t="s">
        <v>324</v>
      </c>
      <c r="C35" s="293">
        <v>313</v>
      </c>
      <c r="D35" s="293">
        <f t="shared" si="9"/>
        <v>459</v>
      </c>
      <c r="E35" s="293">
        <v>217</v>
      </c>
      <c r="F35" s="295">
        <v>242</v>
      </c>
      <c r="G35" s="5"/>
      <c r="H35" s="802"/>
      <c r="I35" s="804"/>
      <c r="J35" s="280" t="s">
        <v>2</v>
      </c>
      <c r="K35" s="280" t="s">
        <v>3</v>
      </c>
      <c r="L35" s="281" t="s">
        <v>4</v>
      </c>
      <c r="M35" s="5"/>
      <c r="N35" s="11"/>
      <c r="O35" s="312" t="s">
        <v>333</v>
      </c>
      <c r="P35" s="294">
        <v>551</v>
      </c>
      <c r="Q35" s="293">
        <f t="shared" si="8"/>
        <v>1026</v>
      </c>
      <c r="R35" s="293">
        <v>475</v>
      </c>
      <c r="S35" s="287">
        <v>551</v>
      </c>
      <c r="T35" s="285"/>
      <c r="U35" s="801" t="s">
        <v>302</v>
      </c>
      <c r="V35" s="803" t="s">
        <v>303</v>
      </c>
      <c r="W35" s="803" t="s">
        <v>304</v>
      </c>
      <c r="X35" s="805"/>
      <c r="Y35" s="806"/>
      <c r="AA35" s="286" t="s">
        <v>459</v>
      </c>
      <c r="AB35" s="287">
        <v>482</v>
      </c>
      <c r="AC35" s="293">
        <f t="shared" si="7"/>
        <v>923</v>
      </c>
      <c r="AD35" s="293">
        <v>394</v>
      </c>
      <c r="AE35" s="287">
        <v>529</v>
      </c>
      <c r="AF35" s="285"/>
      <c r="AG35" s="11"/>
      <c r="AH35" s="11"/>
      <c r="AI35" s="11"/>
      <c r="AJ35" s="11"/>
      <c r="AK35" s="11"/>
    </row>
    <row r="36" spans="1:37" ht="17.850000000000001" customHeight="1" thickBot="1">
      <c r="A36" s="5"/>
      <c r="B36" s="312" t="s">
        <v>328</v>
      </c>
      <c r="C36" s="293">
        <v>269</v>
      </c>
      <c r="D36" s="293">
        <f t="shared" si="9"/>
        <v>406</v>
      </c>
      <c r="E36" s="293">
        <v>206</v>
      </c>
      <c r="F36" s="295">
        <v>200</v>
      </c>
      <c r="G36" s="5"/>
      <c r="H36" s="306" t="s">
        <v>308</v>
      </c>
      <c r="I36" s="287">
        <v>729</v>
      </c>
      <c r="J36" s="288">
        <f>SUM(K36:L36)</f>
        <v>1563</v>
      </c>
      <c r="K36" s="313">
        <v>730</v>
      </c>
      <c r="L36" s="314">
        <v>833</v>
      </c>
      <c r="M36" s="5"/>
      <c r="N36" s="11"/>
      <c r="O36" s="312" t="s">
        <v>337</v>
      </c>
      <c r="P36" s="294">
        <v>151</v>
      </c>
      <c r="Q36" s="293">
        <f t="shared" si="8"/>
        <v>340</v>
      </c>
      <c r="R36" s="293">
        <v>158</v>
      </c>
      <c r="S36" s="287">
        <v>182</v>
      </c>
      <c r="T36" s="285"/>
      <c r="U36" s="802"/>
      <c r="V36" s="804"/>
      <c r="W36" s="280" t="s">
        <v>2</v>
      </c>
      <c r="X36" s="280" t="s">
        <v>3</v>
      </c>
      <c r="Y36" s="281" t="s">
        <v>4</v>
      </c>
      <c r="AA36" s="286" t="s">
        <v>460</v>
      </c>
      <c r="AB36" s="287">
        <v>133</v>
      </c>
      <c r="AC36" s="293">
        <f t="shared" si="7"/>
        <v>218</v>
      </c>
      <c r="AD36" s="293">
        <v>91</v>
      </c>
      <c r="AE36" s="287">
        <v>127</v>
      </c>
      <c r="AF36" s="285"/>
      <c r="AG36" s="11"/>
      <c r="AH36" s="11"/>
      <c r="AI36" s="11"/>
      <c r="AJ36" s="11"/>
      <c r="AK36" s="11"/>
    </row>
    <row r="37" spans="1:37" ht="17.850000000000001" customHeight="1">
      <c r="A37" s="5"/>
      <c r="B37" s="286"/>
      <c r="C37" s="299"/>
      <c r="D37" s="270"/>
      <c r="E37" s="299"/>
      <c r="F37" s="301"/>
      <c r="G37" s="5"/>
      <c r="H37" s="286" t="s">
        <v>312</v>
      </c>
      <c r="I37" s="287">
        <v>362</v>
      </c>
      <c r="J37" s="293">
        <f t="shared" ref="J37:J47" si="10">SUM(K37:L37)</f>
        <v>532</v>
      </c>
      <c r="K37" s="293">
        <v>221</v>
      </c>
      <c r="L37" s="314">
        <v>311</v>
      </c>
      <c r="M37" s="5"/>
      <c r="N37" s="11"/>
      <c r="O37" s="312" t="s">
        <v>884</v>
      </c>
      <c r="P37" s="294">
        <v>366</v>
      </c>
      <c r="Q37" s="293">
        <f t="shared" si="8"/>
        <v>611</v>
      </c>
      <c r="R37" s="293">
        <v>283</v>
      </c>
      <c r="S37" s="287">
        <v>328</v>
      </c>
      <c r="T37" s="285"/>
      <c r="U37" s="306" t="s">
        <v>413</v>
      </c>
      <c r="V37" s="287">
        <v>33</v>
      </c>
      <c r="W37" s="313">
        <f>SUM(X37:Y37)</f>
        <v>70</v>
      </c>
      <c r="X37" s="338">
        <v>38</v>
      </c>
      <c r="Y37" s="287">
        <v>32</v>
      </c>
      <c r="Z37" s="285"/>
      <c r="AA37" s="286" t="s">
        <v>461</v>
      </c>
      <c r="AB37" s="287">
        <v>66</v>
      </c>
      <c r="AC37" s="293">
        <f t="shared" si="7"/>
        <v>109</v>
      </c>
      <c r="AD37" s="293">
        <v>45</v>
      </c>
      <c r="AE37" s="287">
        <v>64</v>
      </c>
      <c r="AF37" s="285"/>
      <c r="AG37" s="11"/>
      <c r="AH37" s="11"/>
      <c r="AI37" s="11"/>
      <c r="AJ37" s="11"/>
      <c r="AK37" s="11"/>
    </row>
    <row r="38" spans="1:37" ht="17.850000000000001" customHeight="1" thickBot="1">
      <c r="A38" s="5"/>
      <c r="B38" s="302" t="s">
        <v>335</v>
      </c>
      <c r="C38" s="303">
        <f>SUM(C30:C37)</f>
        <v>2811</v>
      </c>
      <c r="D38" s="303">
        <f>SUM(D30:D37)</f>
        <v>4506</v>
      </c>
      <c r="E38" s="303">
        <f>SUM(E30:E37)</f>
        <v>2017</v>
      </c>
      <c r="F38" s="304">
        <f>SUM(F30:F37)</f>
        <v>2489</v>
      </c>
      <c r="G38" s="5"/>
      <c r="H38" s="286" t="s">
        <v>315</v>
      </c>
      <c r="I38" s="287">
        <v>84</v>
      </c>
      <c r="J38" s="293">
        <f t="shared" si="10"/>
        <v>164</v>
      </c>
      <c r="K38" s="293">
        <v>76</v>
      </c>
      <c r="L38" s="314">
        <v>88</v>
      </c>
      <c r="M38" s="5"/>
      <c r="N38" s="11"/>
      <c r="O38" s="312" t="s">
        <v>341</v>
      </c>
      <c r="P38" s="294">
        <v>270</v>
      </c>
      <c r="Q38" s="293">
        <f t="shared" si="8"/>
        <v>573</v>
      </c>
      <c r="R38" s="293">
        <v>268</v>
      </c>
      <c r="S38" s="287">
        <v>305</v>
      </c>
      <c r="T38" s="285"/>
      <c r="U38" s="286" t="s">
        <v>416</v>
      </c>
      <c r="V38" s="287">
        <v>32</v>
      </c>
      <c r="W38" s="293">
        <f>SUM(X38:Y38)</f>
        <v>74</v>
      </c>
      <c r="X38" s="339">
        <v>41</v>
      </c>
      <c r="Y38" s="287">
        <v>33</v>
      </c>
      <c r="Z38" s="285"/>
      <c r="AA38" s="286" t="s">
        <v>462</v>
      </c>
      <c r="AB38" s="287">
        <v>50</v>
      </c>
      <c r="AC38" s="293">
        <f t="shared" si="7"/>
        <v>91</v>
      </c>
      <c r="AD38" s="293">
        <v>43</v>
      </c>
      <c r="AE38" s="287">
        <v>48</v>
      </c>
      <c r="AF38" s="285"/>
      <c r="AG38" s="11"/>
      <c r="AH38" s="11"/>
      <c r="AI38" s="11"/>
      <c r="AJ38" s="11"/>
      <c r="AK38" s="11"/>
    </row>
    <row r="39" spans="1:37" ht="17.850000000000001" customHeight="1">
      <c r="A39" s="5"/>
      <c r="H39" s="286" t="s">
        <v>319</v>
      </c>
      <c r="I39" s="287">
        <v>163</v>
      </c>
      <c r="J39" s="293">
        <f t="shared" si="10"/>
        <v>348</v>
      </c>
      <c r="K39" s="293">
        <v>161</v>
      </c>
      <c r="L39" s="314">
        <v>187</v>
      </c>
      <c r="M39" s="5"/>
      <c r="N39" s="11"/>
      <c r="O39" s="312" t="s">
        <v>343</v>
      </c>
      <c r="P39" s="294">
        <v>275</v>
      </c>
      <c r="Q39" s="293">
        <f t="shared" si="8"/>
        <v>541</v>
      </c>
      <c r="R39" s="293">
        <v>239</v>
      </c>
      <c r="S39" s="287">
        <v>302</v>
      </c>
      <c r="T39" s="285"/>
      <c r="U39" s="286" t="s">
        <v>419</v>
      </c>
      <c r="V39" s="287">
        <v>38</v>
      </c>
      <c r="W39" s="293">
        <f>SUM(X39:Y39)</f>
        <v>104</v>
      </c>
      <c r="X39" s="339">
        <v>54</v>
      </c>
      <c r="Y39" s="287">
        <v>50</v>
      </c>
      <c r="Z39" s="285"/>
      <c r="AA39" s="298"/>
      <c r="AB39" s="299"/>
      <c r="AC39" s="299"/>
      <c r="AD39" s="299">
        <v>0</v>
      </c>
      <c r="AE39" s="318"/>
      <c r="AF39" s="285"/>
      <c r="AG39" s="11"/>
      <c r="AH39" s="11"/>
      <c r="AI39" s="11"/>
      <c r="AJ39" s="11"/>
      <c r="AK39" s="11"/>
    </row>
    <row r="40" spans="1:37" ht="17.850000000000001" customHeight="1" thickBot="1">
      <c r="A40" s="5"/>
      <c r="B40" s="279" t="s">
        <v>340</v>
      </c>
      <c r="F40" s="5"/>
      <c r="H40" s="286" t="s">
        <v>323</v>
      </c>
      <c r="I40" s="287">
        <v>178</v>
      </c>
      <c r="J40" s="293">
        <f t="shared" si="10"/>
        <v>385</v>
      </c>
      <c r="K40" s="293">
        <v>171</v>
      </c>
      <c r="L40" s="314">
        <v>214</v>
      </c>
      <c r="M40" s="5"/>
      <c r="N40" s="11"/>
      <c r="O40" s="312" t="s">
        <v>346</v>
      </c>
      <c r="P40" s="294">
        <v>281</v>
      </c>
      <c r="Q40" s="293">
        <f t="shared" si="8"/>
        <v>612</v>
      </c>
      <c r="R40" s="293">
        <v>286</v>
      </c>
      <c r="S40" s="287">
        <v>326</v>
      </c>
      <c r="T40" s="285"/>
      <c r="U40" s="286" t="s">
        <v>422</v>
      </c>
      <c r="V40" s="287">
        <v>20</v>
      </c>
      <c r="W40" s="293">
        <f>SUM(X40:Y40)</f>
        <v>25</v>
      </c>
      <c r="X40" s="339">
        <v>8</v>
      </c>
      <c r="Y40" s="287">
        <v>17</v>
      </c>
      <c r="Z40" s="285"/>
      <c r="AA40" s="302" t="s">
        <v>335</v>
      </c>
      <c r="AB40" s="303">
        <f>SUM(AB26:AB39)</f>
        <v>6076</v>
      </c>
      <c r="AC40" s="303">
        <f>SUM(AC26:AC39)</f>
        <v>12388</v>
      </c>
      <c r="AD40" s="303">
        <f>SUM(AD26:AD39)</f>
        <v>5628</v>
      </c>
      <c r="AE40" s="304">
        <f>SUM(AE26:AE39)</f>
        <v>6760</v>
      </c>
      <c r="AG40" s="11"/>
      <c r="AH40" s="11"/>
      <c r="AI40" s="11"/>
      <c r="AJ40" s="11"/>
      <c r="AK40" s="11"/>
    </row>
    <row r="41" spans="1:37" ht="17.850000000000001" customHeight="1">
      <c r="A41" s="5"/>
      <c r="B41" s="801" t="s">
        <v>302</v>
      </c>
      <c r="C41" s="803" t="s">
        <v>303</v>
      </c>
      <c r="D41" s="803" t="s">
        <v>304</v>
      </c>
      <c r="E41" s="805"/>
      <c r="F41" s="806"/>
      <c r="H41" s="286" t="s">
        <v>327</v>
      </c>
      <c r="I41" s="287">
        <v>281</v>
      </c>
      <c r="J41" s="293">
        <f t="shared" si="10"/>
        <v>575</v>
      </c>
      <c r="K41" s="293">
        <v>266</v>
      </c>
      <c r="L41" s="314">
        <v>309</v>
      </c>
      <c r="M41" s="5"/>
      <c r="N41" s="11"/>
      <c r="O41" s="312" t="s">
        <v>348</v>
      </c>
      <c r="P41" s="294">
        <v>247</v>
      </c>
      <c r="Q41" s="293">
        <f t="shared" si="8"/>
        <v>537</v>
      </c>
      <c r="R41" s="293">
        <v>239</v>
      </c>
      <c r="S41" s="287">
        <v>298</v>
      </c>
      <c r="T41" s="285"/>
      <c r="U41" s="286" t="s">
        <v>424</v>
      </c>
      <c r="V41" s="287">
        <v>27</v>
      </c>
      <c r="W41" s="293">
        <f>SUM(X41:Y41)</f>
        <v>49</v>
      </c>
      <c r="X41" s="339">
        <v>25</v>
      </c>
      <c r="Y41" s="287">
        <v>24</v>
      </c>
      <c r="Z41" s="285"/>
      <c r="AA41" s="7"/>
      <c r="AG41" s="11"/>
      <c r="AH41" s="11"/>
      <c r="AI41" s="11"/>
      <c r="AJ41" s="11"/>
      <c r="AK41" s="11"/>
    </row>
    <row r="42" spans="1:37" ht="17.850000000000001" customHeight="1" thickBot="1">
      <c r="A42" s="5"/>
      <c r="B42" s="802"/>
      <c r="C42" s="804"/>
      <c r="D42" s="280" t="s">
        <v>2</v>
      </c>
      <c r="E42" s="280" t="s">
        <v>3</v>
      </c>
      <c r="F42" s="281" t="s">
        <v>4</v>
      </c>
      <c r="H42" s="286" t="s">
        <v>331</v>
      </c>
      <c r="I42" s="287">
        <v>174</v>
      </c>
      <c r="J42" s="293">
        <f t="shared" si="10"/>
        <v>421</v>
      </c>
      <c r="K42" s="293">
        <v>196</v>
      </c>
      <c r="L42" s="314">
        <v>225</v>
      </c>
      <c r="M42" s="5"/>
      <c r="N42" s="11"/>
      <c r="O42" s="312" t="s">
        <v>350</v>
      </c>
      <c r="P42" s="294">
        <v>319</v>
      </c>
      <c r="Q42" s="293">
        <f t="shared" si="8"/>
        <v>616</v>
      </c>
      <c r="R42" s="293">
        <v>277</v>
      </c>
      <c r="S42" s="287">
        <v>339</v>
      </c>
      <c r="T42" s="285"/>
      <c r="U42" s="298"/>
      <c r="V42" s="299"/>
      <c r="W42" s="300"/>
      <c r="X42" s="299"/>
      <c r="Y42" s="318"/>
      <c r="Z42" s="285"/>
      <c r="AA42" s="279" t="s">
        <v>463</v>
      </c>
      <c r="AE42" s="5"/>
      <c r="AG42" s="11"/>
      <c r="AH42" s="11"/>
      <c r="AI42" s="11"/>
      <c r="AJ42" s="11"/>
      <c r="AK42" s="11"/>
    </row>
    <row r="43" spans="1:37" ht="17.850000000000001" customHeight="1" thickBot="1">
      <c r="A43" s="5"/>
      <c r="B43" s="306" t="s">
        <v>347</v>
      </c>
      <c r="C43" s="293">
        <v>194</v>
      </c>
      <c r="D43" s="293">
        <f>SUM(E43:F43)</f>
        <v>353</v>
      </c>
      <c r="E43" s="293">
        <v>139</v>
      </c>
      <c r="F43" s="295">
        <v>214</v>
      </c>
      <c r="G43" s="285"/>
      <c r="H43" s="286" t="s">
        <v>334</v>
      </c>
      <c r="I43" s="287">
        <v>107</v>
      </c>
      <c r="J43" s="293">
        <f t="shared" si="10"/>
        <v>242</v>
      </c>
      <c r="K43" s="293">
        <v>118</v>
      </c>
      <c r="L43" s="314">
        <v>124</v>
      </c>
      <c r="M43" s="5"/>
      <c r="N43" s="11"/>
      <c r="O43" s="312" t="s">
        <v>353</v>
      </c>
      <c r="P43" s="294">
        <v>279</v>
      </c>
      <c r="Q43" s="293">
        <f t="shared" si="8"/>
        <v>542</v>
      </c>
      <c r="R43" s="293">
        <v>260</v>
      </c>
      <c r="S43" s="287">
        <v>282</v>
      </c>
      <c r="T43" s="285"/>
      <c r="U43" s="302" t="s">
        <v>335</v>
      </c>
      <c r="V43" s="303">
        <f>SUM(V37:V42)</f>
        <v>150</v>
      </c>
      <c r="W43" s="303">
        <f>SUM(W37:W42)</f>
        <v>322</v>
      </c>
      <c r="X43" s="303">
        <f>SUM(X37:X42)</f>
        <v>166</v>
      </c>
      <c r="Y43" s="304">
        <f>SUM(Y37:Y42)</f>
        <v>156</v>
      </c>
      <c r="AA43" s="801" t="s">
        <v>302</v>
      </c>
      <c r="AB43" s="803" t="s">
        <v>303</v>
      </c>
      <c r="AC43" s="803" t="s">
        <v>304</v>
      </c>
      <c r="AD43" s="805"/>
      <c r="AE43" s="806"/>
      <c r="AG43" s="11"/>
      <c r="AH43" s="11"/>
      <c r="AI43" s="11"/>
      <c r="AJ43" s="11"/>
      <c r="AK43" s="11"/>
    </row>
    <row r="44" spans="1:37" ht="17.850000000000001" customHeight="1" thickBot="1">
      <c r="A44" s="5"/>
      <c r="B44" s="286" t="s">
        <v>349</v>
      </c>
      <c r="C44" s="293">
        <v>465</v>
      </c>
      <c r="D44" s="293">
        <f t="shared" ref="D44:D52" si="11">SUM(E44:F44)</f>
        <v>907</v>
      </c>
      <c r="E44" s="293">
        <v>394</v>
      </c>
      <c r="F44" s="295">
        <v>513</v>
      </c>
      <c r="G44" s="285"/>
      <c r="H44" s="286" t="s">
        <v>338</v>
      </c>
      <c r="I44" s="287">
        <v>53</v>
      </c>
      <c r="J44" s="293">
        <f t="shared" si="10"/>
        <v>112</v>
      </c>
      <c r="K44" s="293">
        <v>47</v>
      </c>
      <c r="L44" s="314">
        <v>65</v>
      </c>
      <c r="M44" s="5"/>
      <c r="N44" s="11"/>
      <c r="O44" s="312" t="s">
        <v>885</v>
      </c>
      <c r="P44" s="294">
        <v>447</v>
      </c>
      <c r="Q44" s="293">
        <f t="shared" si="8"/>
        <v>861</v>
      </c>
      <c r="R44" s="293">
        <v>396</v>
      </c>
      <c r="S44" s="287">
        <v>465</v>
      </c>
      <c r="T44" s="285"/>
      <c r="AA44" s="802"/>
      <c r="AB44" s="804"/>
      <c r="AC44" s="280" t="s">
        <v>2</v>
      </c>
      <c r="AD44" s="280" t="s">
        <v>3</v>
      </c>
      <c r="AE44" s="281" t="s">
        <v>4</v>
      </c>
      <c r="AG44" s="11"/>
      <c r="AH44" s="11"/>
      <c r="AI44" s="11"/>
      <c r="AJ44" s="11"/>
      <c r="AK44" s="11"/>
    </row>
    <row r="45" spans="1:37" ht="17.850000000000001" customHeight="1" thickBot="1">
      <c r="A45" s="5"/>
      <c r="B45" s="286" t="s">
        <v>351</v>
      </c>
      <c r="C45" s="293">
        <v>185</v>
      </c>
      <c r="D45" s="293">
        <f t="shared" si="11"/>
        <v>365</v>
      </c>
      <c r="E45" s="293">
        <v>153</v>
      </c>
      <c r="F45" s="295">
        <v>212</v>
      </c>
      <c r="G45" s="285"/>
      <c r="H45" s="286" t="s">
        <v>339</v>
      </c>
      <c r="I45" s="287">
        <v>61</v>
      </c>
      <c r="J45" s="293">
        <f t="shared" si="10"/>
        <v>134</v>
      </c>
      <c r="K45" s="293">
        <v>60</v>
      </c>
      <c r="L45" s="314">
        <v>74</v>
      </c>
      <c r="M45" s="5"/>
      <c r="N45" s="11"/>
      <c r="O45" s="312"/>
      <c r="P45" s="319"/>
      <c r="Q45" s="320"/>
      <c r="R45" s="321"/>
      <c r="S45" s="322"/>
      <c r="T45" s="285"/>
      <c r="U45" s="279" t="s">
        <v>354</v>
      </c>
      <c r="Y45" s="5"/>
      <c r="AA45" s="306" t="s">
        <v>464</v>
      </c>
      <c r="AB45" s="287">
        <v>694</v>
      </c>
      <c r="AC45" s="313">
        <f>SUM(AD45:AE45)</f>
        <v>1394</v>
      </c>
      <c r="AD45" s="313">
        <v>621</v>
      </c>
      <c r="AE45" s="287">
        <v>773</v>
      </c>
      <c r="AF45" s="285"/>
      <c r="AG45" s="11"/>
      <c r="AH45" s="11"/>
      <c r="AI45" s="11"/>
      <c r="AJ45" s="11"/>
      <c r="AK45" s="11"/>
    </row>
    <row r="46" spans="1:37" ht="17.850000000000001" customHeight="1" thickBot="1">
      <c r="A46" s="5"/>
      <c r="B46" s="286" t="s">
        <v>355</v>
      </c>
      <c r="C46" s="293">
        <v>488</v>
      </c>
      <c r="D46" s="293">
        <f t="shared" si="11"/>
        <v>933</v>
      </c>
      <c r="E46" s="293">
        <v>437</v>
      </c>
      <c r="F46" s="295">
        <v>496</v>
      </c>
      <c r="G46" s="285"/>
      <c r="H46" s="286" t="s">
        <v>342</v>
      </c>
      <c r="I46" s="287">
        <v>35</v>
      </c>
      <c r="J46" s="293">
        <f t="shared" si="10"/>
        <v>80</v>
      </c>
      <c r="K46" s="293">
        <v>42</v>
      </c>
      <c r="L46" s="314">
        <v>38</v>
      </c>
      <c r="M46" s="5"/>
      <c r="N46" s="11"/>
      <c r="O46" s="323" t="s">
        <v>335</v>
      </c>
      <c r="P46" s="324">
        <f>SUM(P28:P44)</f>
        <v>5472</v>
      </c>
      <c r="Q46" s="324">
        <f>SUM(Q28:Q44)</f>
        <v>10664</v>
      </c>
      <c r="R46" s="324">
        <f>SUM(R28:R44)</f>
        <v>5000</v>
      </c>
      <c r="S46" s="325">
        <f>SUM(S28:S44)</f>
        <v>5664</v>
      </c>
      <c r="U46" s="801" t="s">
        <v>302</v>
      </c>
      <c r="V46" s="803" t="s">
        <v>303</v>
      </c>
      <c r="W46" s="803" t="s">
        <v>304</v>
      </c>
      <c r="X46" s="805"/>
      <c r="Y46" s="806"/>
      <c r="AA46" s="286" t="s">
        <v>886</v>
      </c>
      <c r="AB46" s="287">
        <v>335</v>
      </c>
      <c r="AC46" s="293">
        <f>SUM(AD46:AE46)</f>
        <v>587</v>
      </c>
      <c r="AD46" s="293">
        <v>263</v>
      </c>
      <c r="AE46" s="287">
        <v>324</v>
      </c>
      <c r="AF46" s="285"/>
      <c r="AG46" s="11"/>
      <c r="AH46" s="11"/>
      <c r="AI46" s="11"/>
      <c r="AJ46" s="11"/>
      <c r="AK46" s="11"/>
    </row>
    <row r="47" spans="1:37" ht="17.850000000000001" customHeight="1" thickBot="1">
      <c r="A47" s="5"/>
      <c r="B47" s="286" t="s">
        <v>356</v>
      </c>
      <c r="C47" s="293">
        <v>837</v>
      </c>
      <c r="D47" s="293">
        <f t="shared" si="11"/>
        <v>1649</v>
      </c>
      <c r="E47" s="293">
        <v>793</v>
      </c>
      <c r="F47" s="295">
        <v>856</v>
      </c>
      <c r="G47" s="285"/>
      <c r="H47" s="286" t="s">
        <v>344</v>
      </c>
      <c r="I47" s="287">
        <v>347</v>
      </c>
      <c r="J47" s="294">
        <f t="shared" si="10"/>
        <v>726</v>
      </c>
      <c r="K47" s="293">
        <v>328</v>
      </c>
      <c r="L47" s="314">
        <v>398</v>
      </c>
      <c r="M47" s="5"/>
      <c r="N47" s="11"/>
      <c r="U47" s="802"/>
      <c r="V47" s="804"/>
      <c r="W47" s="280" t="s">
        <v>2</v>
      </c>
      <c r="X47" s="280" t="s">
        <v>3</v>
      </c>
      <c r="Y47" s="281" t="s">
        <v>4</v>
      </c>
      <c r="AA47" s="286" t="s">
        <v>465</v>
      </c>
      <c r="AB47" s="287">
        <v>1043</v>
      </c>
      <c r="AC47" s="293">
        <f>SUM(AD47:AE47)</f>
        <v>2320</v>
      </c>
      <c r="AD47" s="293">
        <v>1045</v>
      </c>
      <c r="AE47" s="287">
        <v>1275</v>
      </c>
      <c r="AF47" s="285"/>
      <c r="AG47" s="11"/>
      <c r="AH47" s="11"/>
      <c r="AI47" s="11"/>
      <c r="AJ47" s="11"/>
      <c r="AK47" s="11"/>
    </row>
    <row r="48" spans="1:37" ht="17.850000000000001" customHeight="1" thickBot="1">
      <c r="A48" s="5"/>
      <c r="B48" s="286" t="s">
        <v>357</v>
      </c>
      <c r="C48" s="293">
        <v>389</v>
      </c>
      <c r="D48" s="293">
        <f t="shared" si="11"/>
        <v>802</v>
      </c>
      <c r="E48" s="293">
        <v>385</v>
      </c>
      <c r="F48" s="295">
        <v>417</v>
      </c>
      <c r="G48" s="285"/>
      <c r="H48" s="286"/>
      <c r="I48" s="290"/>
      <c r="J48" s="270"/>
      <c r="K48" s="290"/>
      <c r="L48" s="315"/>
      <c r="M48" s="5"/>
      <c r="N48" s="11"/>
      <c r="O48" s="279" t="s">
        <v>345</v>
      </c>
      <c r="S48" s="5"/>
      <c r="U48" s="329" t="s">
        <v>890</v>
      </c>
      <c r="V48" s="287">
        <v>651</v>
      </c>
      <c r="W48" s="288">
        <f>SUM(X48:Y48)</f>
        <v>1323</v>
      </c>
      <c r="X48" s="313">
        <v>589</v>
      </c>
      <c r="Y48" s="287">
        <v>734</v>
      </c>
      <c r="Z48" s="285"/>
      <c r="AA48" s="286" t="s">
        <v>466</v>
      </c>
      <c r="AB48" s="287">
        <v>1473</v>
      </c>
      <c r="AC48" s="293">
        <f>SUM(AD48:AE48)</f>
        <v>3355</v>
      </c>
      <c r="AD48" s="293">
        <v>1546</v>
      </c>
      <c r="AE48" s="287">
        <v>1809</v>
      </c>
      <c r="AF48" s="285"/>
      <c r="AG48" s="11"/>
      <c r="AH48" s="11"/>
      <c r="AI48" s="11"/>
      <c r="AJ48" s="11"/>
      <c r="AK48" s="11"/>
    </row>
    <row r="49" spans="1:37" ht="17.850000000000001" customHeight="1">
      <c r="A49" s="5"/>
      <c r="B49" s="286" t="s">
        <v>359</v>
      </c>
      <c r="C49" s="293">
        <v>519</v>
      </c>
      <c r="D49" s="293">
        <f t="shared" si="11"/>
        <v>848</v>
      </c>
      <c r="E49" s="293">
        <v>385</v>
      </c>
      <c r="F49" s="295">
        <v>463</v>
      </c>
      <c r="G49" s="285"/>
      <c r="H49" s="298"/>
      <c r="I49" s="299"/>
      <c r="J49" s="270"/>
      <c r="K49" s="299"/>
      <c r="L49" s="315"/>
      <c r="M49" s="5"/>
      <c r="N49" s="11"/>
      <c r="O49" s="801" t="s">
        <v>302</v>
      </c>
      <c r="P49" s="803" t="s">
        <v>303</v>
      </c>
      <c r="Q49" s="803" t="s">
        <v>304</v>
      </c>
      <c r="R49" s="805"/>
      <c r="S49" s="806"/>
      <c r="U49" s="286" t="s">
        <v>361</v>
      </c>
      <c r="V49" s="287">
        <v>615</v>
      </c>
      <c r="W49" s="293">
        <f t="shared" ref="W49:W56" si="12">SUM(X49:Y49)</f>
        <v>1150</v>
      </c>
      <c r="X49" s="293">
        <v>499</v>
      </c>
      <c r="Y49" s="287">
        <v>651</v>
      </c>
      <c r="Z49" s="285"/>
      <c r="AA49" s="298"/>
      <c r="AB49" s="299"/>
      <c r="AC49" s="318"/>
      <c r="AD49" s="299"/>
      <c r="AE49" s="318"/>
      <c r="AF49" s="285"/>
      <c r="AG49" s="11"/>
      <c r="AH49" s="11"/>
      <c r="AI49" s="11"/>
      <c r="AJ49" s="11"/>
      <c r="AK49" s="11"/>
    </row>
    <row r="50" spans="1:37" ht="17.850000000000001" customHeight="1" thickBot="1">
      <c r="A50" s="5"/>
      <c r="B50" s="286" t="s">
        <v>362</v>
      </c>
      <c r="C50" s="293">
        <v>100</v>
      </c>
      <c r="D50" s="293">
        <f t="shared" si="11"/>
        <v>263</v>
      </c>
      <c r="E50" s="293">
        <v>121</v>
      </c>
      <c r="F50" s="295">
        <v>142</v>
      </c>
      <c r="G50" s="285"/>
      <c r="H50" s="302" t="s">
        <v>335</v>
      </c>
      <c r="I50" s="303">
        <f>SUM(I36:I49)</f>
        <v>2574</v>
      </c>
      <c r="J50" s="303">
        <f>SUM(J36:J49)</f>
        <v>5282</v>
      </c>
      <c r="K50" s="303">
        <f>SUM(K36:K49)</f>
        <v>2416</v>
      </c>
      <c r="L50" s="304">
        <f>SUM(L36:L49)</f>
        <v>2866</v>
      </c>
      <c r="M50" s="5"/>
      <c r="N50" s="11"/>
      <c r="O50" s="802"/>
      <c r="P50" s="804"/>
      <c r="Q50" s="326" t="s">
        <v>2</v>
      </c>
      <c r="R50" s="280" t="s">
        <v>3</v>
      </c>
      <c r="S50" s="281" t="s">
        <v>4</v>
      </c>
      <c r="T50" s="330"/>
      <c r="U50" s="286" t="s">
        <v>365</v>
      </c>
      <c r="V50" s="287">
        <v>434</v>
      </c>
      <c r="W50" s="293">
        <f t="shared" si="12"/>
        <v>779</v>
      </c>
      <c r="X50" s="293">
        <v>350</v>
      </c>
      <c r="Y50" s="287">
        <v>429</v>
      </c>
      <c r="Z50" s="285"/>
      <c r="AA50" s="302" t="s">
        <v>335</v>
      </c>
      <c r="AB50" s="303">
        <f>SUM(AB45:AB49)</f>
        <v>3545</v>
      </c>
      <c r="AC50" s="303">
        <f>SUM(AC45:AC49)</f>
        <v>7656</v>
      </c>
      <c r="AD50" s="303">
        <f>SUM(AD45:AD49)</f>
        <v>3475</v>
      </c>
      <c r="AE50" s="304">
        <f>SUM(AE45:AE49)</f>
        <v>4181</v>
      </c>
      <c r="AG50" s="11"/>
      <c r="AH50" s="11"/>
      <c r="AI50" s="11"/>
      <c r="AJ50" s="11"/>
      <c r="AK50" s="11"/>
    </row>
    <row r="51" spans="1:37" ht="17.850000000000001" customHeight="1">
      <c r="A51" s="5"/>
      <c r="B51" s="286" t="s">
        <v>366</v>
      </c>
      <c r="C51" s="293">
        <v>297</v>
      </c>
      <c r="D51" s="293">
        <f t="shared" si="11"/>
        <v>678</v>
      </c>
      <c r="E51" s="293">
        <v>313</v>
      </c>
      <c r="F51" s="295">
        <v>365</v>
      </c>
      <c r="G51" s="285"/>
      <c r="H51" s="9"/>
      <c r="I51" s="10"/>
      <c r="J51" s="10"/>
      <c r="K51" s="10"/>
      <c r="L51" s="10"/>
      <c r="N51" s="11"/>
      <c r="O51" s="286" t="s">
        <v>384</v>
      </c>
      <c r="P51" s="287">
        <v>193</v>
      </c>
      <c r="Q51" s="288">
        <f>SUM(R51:S51)</f>
        <v>334</v>
      </c>
      <c r="R51" s="313">
        <v>159</v>
      </c>
      <c r="S51" s="287">
        <v>175</v>
      </c>
      <c r="T51" s="285"/>
      <c r="U51" s="286" t="s">
        <v>891</v>
      </c>
      <c r="V51" s="287">
        <v>427</v>
      </c>
      <c r="W51" s="293">
        <f t="shared" si="12"/>
        <v>704</v>
      </c>
      <c r="X51" s="293">
        <v>329</v>
      </c>
      <c r="Y51" s="287">
        <v>375</v>
      </c>
      <c r="Z51" s="285"/>
      <c r="AA51" s="7"/>
      <c r="AG51" s="11"/>
      <c r="AH51" s="11"/>
      <c r="AI51" s="11"/>
      <c r="AJ51" s="11"/>
      <c r="AK51" s="11"/>
    </row>
    <row r="52" spans="1:37" ht="17.850000000000001" customHeight="1" thickBot="1">
      <c r="A52" s="5"/>
      <c r="B52" s="286" t="s">
        <v>368</v>
      </c>
      <c r="C52" s="293">
        <v>437</v>
      </c>
      <c r="D52" s="293">
        <f t="shared" si="11"/>
        <v>944</v>
      </c>
      <c r="E52" s="293">
        <v>429</v>
      </c>
      <c r="F52" s="295">
        <v>515</v>
      </c>
      <c r="G52" s="285"/>
      <c r="H52" s="279" t="s">
        <v>433</v>
      </c>
      <c r="L52" s="5"/>
      <c r="N52" s="11"/>
      <c r="O52" s="286" t="s">
        <v>386</v>
      </c>
      <c r="P52" s="287">
        <v>91</v>
      </c>
      <c r="Q52" s="294">
        <f t="shared" ref="Q52:Q61" si="13">SUM(R52:S52)</f>
        <v>145</v>
      </c>
      <c r="R52" s="293">
        <v>63</v>
      </c>
      <c r="S52" s="287">
        <v>82</v>
      </c>
      <c r="T52" s="285"/>
      <c r="U52" s="286" t="s">
        <v>961</v>
      </c>
      <c r="V52" s="287">
        <v>297</v>
      </c>
      <c r="W52" s="293">
        <f t="shared" si="12"/>
        <v>559</v>
      </c>
      <c r="X52" s="293">
        <v>259</v>
      </c>
      <c r="Y52" s="287">
        <v>300</v>
      </c>
      <c r="Z52" s="285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</row>
    <row r="53" spans="1:37" ht="17.850000000000001" customHeight="1">
      <c r="A53" s="5"/>
      <c r="B53" s="298"/>
      <c r="C53" s="316"/>
      <c r="D53" s="316"/>
      <c r="E53" s="316"/>
      <c r="F53" s="295"/>
      <c r="G53" s="285"/>
      <c r="H53" s="801" t="s">
        <v>302</v>
      </c>
      <c r="I53" s="803" t="s">
        <v>303</v>
      </c>
      <c r="J53" s="803" t="s">
        <v>304</v>
      </c>
      <c r="K53" s="805"/>
      <c r="L53" s="806"/>
      <c r="N53" s="11"/>
      <c r="O53" s="286" t="s">
        <v>352</v>
      </c>
      <c r="P53" s="287">
        <v>399</v>
      </c>
      <c r="Q53" s="294">
        <f t="shared" si="13"/>
        <v>679</v>
      </c>
      <c r="R53" s="293">
        <v>282</v>
      </c>
      <c r="S53" s="287">
        <v>397</v>
      </c>
      <c r="T53" s="285"/>
      <c r="U53" s="286" t="s">
        <v>372</v>
      </c>
      <c r="V53" s="287">
        <v>588</v>
      </c>
      <c r="W53" s="293">
        <f t="shared" si="12"/>
        <v>1069</v>
      </c>
      <c r="X53" s="293">
        <v>500</v>
      </c>
      <c r="Y53" s="287">
        <v>569</v>
      </c>
      <c r="Z53" s="285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</row>
    <row r="54" spans="1:37" ht="17.850000000000001" customHeight="1" thickBot="1">
      <c r="A54" s="5"/>
      <c r="B54" s="302" t="s">
        <v>335</v>
      </c>
      <c r="C54" s="317">
        <f>SUM(C43:C53)</f>
        <v>3911</v>
      </c>
      <c r="D54" s="317">
        <f>SUM(D43:D53)</f>
        <v>7742</v>
      </c>
      <c r="E54" s="317">
        <f>SUM(E43:E53)</f>
        <v>3549</v>
      </c>
      <c r="F54" s="304">
        <f>SUM(F43:F53)</f>
        <v>4193</v>
      </c>
      <c r="H54" s="802"/>
      <c r="I54" s="804"/>
      <c r="J54" s="280" t="s">
        <v>2</v>
      </c>
      <c r="K54" s="280" t="s">
        <v>3</v>
      </c>
      <c r="L54" s="281" t="s">
        <v>4</v>
      </c>
      <c r="N54" s="11"/>
      <c r="O54" s="286" t="s">
        <v>882</v>
      </c>
      <c r="P54" s="287">
        <v>339</v>
      </c>
      <c r="Q54" s="294">
        <f t="shared" si="13"/>
        <v>522</v>
      </c>
      <c r="R54" s="293">
        <v>232</v>
      </c>
      <c r="S54" s="287">
        <v>290</v>
      </c>
      <c r="T54" s="285"/>
      <c r="U54" s="286" t="s">
        <v>375</v>
      </c>
      <c r="V54" s="287">
        <v>443</v>
      </c>
      <c r="W54" s="293">
        <f t="shared" si="12"/>
        <v>815</v>
      </c>
      <c r="X54" s="293">
        <v>379</v>
      </c>
      <c r="Y54" s="287">
        <v>436</v>
      </c>
      <c r="Z54" s="285"/>
      <c r="AA54" s="9"/>
      <c r="AB54" s="9"/>
      <c r="AC54" s="9"/>
      <c r="AD54" s="9"/>
      <c r="AE54" s="9"/>
      <c r="AF54" s="11"/>
      <c r="AG54" s="11"/>
      <c r="AH54" s="11"/>
      <c r="AI54" s="11"/>
      <c r="AJ54" s="11"/>
      <c r="AK54" s="11"/>
    </row>
    <row r="55" spans="1:37" ht="17.850000000000001" customHeight="1">
      <c r="A55" s="5"/>
      <c r="H55" s="306" t="s">
        <v>437</v>
      </c>
      <c r="I55" s="287">
        <v>308</v>
      </c>
      <c r="J55" s="313">
        <f t="shared" ref="J55:J60" si="14">SUM(K55:L55)</f>
        <v>627</v>
      </c>
      <c r="K55" s="313">
        <v>282</v>
      </c>
      <c r="L55" s="314">
        <v>345</v>
      </c>
      <c r="N55" s="11"/>
      <c r="O55" s="286" t="s">
        <v>358</v>
      </c>
      <c r="P55" s="287">
        <v>396</v>
      </c>
      <c r="Q55" s="294">
        <f t="shared" si="13"/>
        <v>698</v>
      </c>
      <c r="R55" s="293">
        <v>317</v>
      </c>
      <c r="S55" s="287">
        <v>381</v>
      </c>
      <c r="T55" s="285"/>
      <c r="U55" s="286" t="s">
        <v>377</v>
      </c>
      <c r="V55" s="287">
        <v>415</v>
      </c>
      <c r="W55" s="293">
        <f t="shared" si="12"/>
        <v>823</v>
      </c>
      <c r="X55" s="293">
        <v>381</v>
      </c>
      <c r="Y55" s="287">
        <v>442</v>
      </c>
      <c r="Z55" s="285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</row>
    <row r="56" spans="1:37" ht="17.850000000000001" customHeight="1" thickBot="1">
      <c r="A56" s="5"/>
      <c r="B56" s="279" t="s">
        <v>877</v>
      </c>
      <c r="F56" s="5"/>
      <c r="H56" s="286" t="s">
        <v>439</v>
      </c>
      <c r="I56" s="287">
        <v>400</v>
      </c>
      <c r="J56" s="293">
        <f t="shared" si="14"/>
        <v>761</v>
      </c>
      <c r="K56" s="293">
        <v>357</v>
      </c>
      <c r="L56" s="314">
        <v>404</v>
      </c>
      <c r="M56" s="5"/>
      <c r="N56" s="11"/>
      <c r="O56" s="286" t="s">
        <v>360</v>
      </c>
      <c r="P56" s="287">
        <v>195</v>
      </c>
      <c r="Q56" s="294">
        <f t="shared" si="13"/>
        <v>302</v>
      </c>
      <c r="R56" s="293">
        <v>127</v>
      </c>
      <c r="S56" s="287">
        <v>175</v>
      </c>
      <c r="T56" s="285"/>
      <c r="U56" s="286" t="s">
        <v>380</v>
      </c>
      <c r="V56" s="287">
        <v>183</v>
      </c>
      <c r="W56" s="293">
        <f t="shared" si="12"/>
        <v>416</v>
      </c>
      <c r="X56" s="293">
        <v>205</v>
      </c>
      <c r="Y56" s="287">
        <v>211</v>
      </c>
      <c r="Z56" s="285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spans="1:37" ht="17.850000000000001" customHeight="1">
      <c r="A57" s="5"/>
      <c r="B57" s="801" t="s">
        <v>302</v>
      </c>
      <c r="C57" s="803" t="s">
        <v>303</v>
      </c>
      <c r="D57" s="803" t="s">
        <v>304</v>
      </c>
      <c r="E57" s="805"/>
      <c r="F57" s="806"/>
      <c r="H57" s="286" t="s">
        <v>441</v>
      </c>
      <c r="I57" s="287">
        <v>905</v>
      </c>
      <c r="J57" s="293">
        <f t="shared" si="14"/>
        <v>1704</v>
      </c>
      <c r="K57" s="293">
        <v>758</v>
      </c>
      <c r="L57" s="314">
        <v>946</v>
      </c>
      <c r="M57" s="5"/>
      <c r="N57" s="11"/>
      <c r="O57" s="286" t="s">
        <v>363</v>
      </c>
      <c r="P57" s="287">
        <v>146</v>
      </c>
      <c r="Q57" s="294">
        <f t="shared" si="13"/>
        <v>268</v>
      </c>
      <c r="R57" s="293">
        <v>117</v>
      </c>
      <c r="S57" s="287">
        <v>151</v>
      </c>
      <c r="T57" s="285"/>
      <c r="U57" s="298"/>
      <c r="V57" s="299"/>
      <c r="W57" s="300"/>
      <c r="X57" s="299"/>
      <c r="Y57" s="318"/>
      <c r="Z57" s="285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58" spans="1:37" ht="17.850000000000001" customHeight="1" thickBot="1">
      <c r="A58" s="5"/>
      <c r="B58" s="802"/>
      <c r="C58" s="804"/>
      <c r="D58" s="326" t="s">
        <v>2</v>
      </c>
      <c r="E58" s="280" t="s">
        <v>3</v>
      </c>
      <c r="F58" s="281" t="s">
        <v>4</v>
      </c>
      <c r="H58" s="286" t="s">
        <v>445</v>
      </c>
      <c r="I58" s="287">
        <v>309</v>
      </c>
      <c r="J58" s="293">
        <f t="shared" si="14"/>
        <v>636</v>
      </c>
      <c r="K58" s="293">
        <v>295</v>
      </c>
      <c r="L58" s="314">
        <v>341</v>
      </c>
      <c r="M58" s="5"/>
      <c r="N58" s="11"/>
      <c r="O58" s="286" t="s">
        <v>367</v>
      </c>
      <c r="P58" s="287">
        <v>145</v>
      </c>
      <c r="Q58" s="294">
        <f t="shared" si="13"/>
        <v>264</v>
      </c>
      <c r="R58" s="293">
        <v>121</v>
      </c>
      <c r="S58" s="287">
        <v>143</v>
      </c>
      <c r="T58" s="285"/>
      <c r="U58" s="302" t="s">
        <v>335</v>
      </c>
      <c r="V58" s="303">
        <f>SUM(V48:V57)</f>
        <v>4053</v>
      </c>
      <c r="W58" s="303">
        <f>SUM(W48:W57)</f>
        <v>7638</v>
      </c>
      <c r="X58" s="303">
        <f>SUM(X48:X57)</f>
        <v>3491</v>
      </c>
      <c r="Y58" s="304">
        <f>SUM(Y48:Y57)</f>
        <v>4147</v>
      </c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</row>
    <row r="59" spans="1:37" ht="17.850000000000001" customHeight="1">
      <c r="A59" s="5"/>
      <c r="B59" s="306" t="s">
        <v>444</v>
      </c>
      <c r="C59" s="287">
        <v>1557</v>
      </c>
      <c r="D59" s="288">
        <f>SUM(E59:F59)</f>
        <v>3150</v>
      </c>
      <c r="E59" s="313">
        <v>1450</v>
      </c>
      <c r="F59" s="314">
        <v>1700</v>
      </c>
      <c r="G59" s="5"/>
      <c r="H59" s="286" t="s">
        <v>448</v>
      </c>
      <c r="I59" s="287">
        <v>387</v>
      </c>
      <c r="J59" s="293">
        <f t="shared" si="14"/>
        <v>767</v>
      </c>
      <c r="K59" s="293">
        <v>346</v>
      </c>
      <c r="L59" s="314">
        <v>421</v>
      </c>
      <c r="M59" s="5"/>
      <c r="N59" s="11"/>
      <c r="O59" s="286" t="s">
        <v>369</v>
      </c>
      <c r="P59" s="287">
        <v>141</v>
      </c>
      <c r="Q59" s="294">
        <f t="shared" si="13"/>
        <v>254</v>
      </c>
      <c r="R59" s="293">
        <v>112</v>
      </c>
      <c r="S59" s="287">
        <v>142</v>
      </c>
      <c r="T59" s="285"/>
      <c r="U59" s="9"/>
      <c r="V59" s="10"/>
      <c r="W59" s="10"/>
      <c r="X59" s="10"/>
      <c r="Y59" s="10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</row>
    <row r="60" spans="1:37" ht="17.850000000000001" customHeight="1" thickBot="1">
      <c r="A60" s="5"/>
      <c r="B60" s="286" t="s">
        <v>447</v>
      </c>
      <c r="C60" s="287">
        <v>1313</v>
      </c>
      <c r="D60" s="293">
        <f>SUM(E60:F60)</f>
        <v>2509</v>
      </c>
      <c r="E60" s="293">
        <v>1144</v>
      </c>
      <c r="F60" s="314">
        <v>1365</v>
      </c>
      <c r="G60" s="5"/>
      <c r="H60" s="286" t="s">
        <v>892</v>
      </c>
      <c r="I60" s="287">
        <v>590</v>
      </c>
      <c r="J60" s="293">
        <f t="shared" si="14"/>
        <v>933</v>
      </c>
      <c r="K60" s="293">
        <v>490</v>
      </c>
      <c r="L60" s="314">
        <v>443</v>
      </c>
      <c r="M60" s="5"/>
      <c r="N60" s="11"/>
      <c r="O60" s="286" t="s">
        <v>370</v>
      </c>
      <c r="P60" s="287">
        <v>253</v>
      </c>
      <c r="Q60" s="294">
        <f t="shared" si="13"/>
        <v>452</v>
      </c>
      <c r="R60" s="293">
        <v>197</v>
      </c>
      <c r="S60" s="287">
        <v>255</v>
      </c>
      <c r="T60" s="285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1:37" ht="17.850000000000001" customHeight="1" thickTop="1" thickBot="1">
      <c r="A61" s="5"/>
      <c r="B61" s="298" t="s">
        <v>449</v>
      </c>
      <c r="C61" s="287">
        <v>3232</v>
      </c>
      <c r="D61" s="294">
        <f>SUM(E61:F61)</f>
        <v>6634</v>
      </c>
      <c r="E61" s="316">
        <v>3364</v>
      </c>
      <c r="F61" s="314">
        <v>3270</v>
      </c>
      <c r="G61" s="5"/>
      <c r="H61" s="286"/>
      <c r="I61" s="299"/>
      <c r="J61" s="270"/>
      <c r="K61" s="299"/>
      <c r="L61" s="315"/>
      <c r="M61" s="5"/>
      <c r="N61" s="11"/>
      <c r="O61" s="286" t="s">
        <v>373</v>
      </c>
      <c r="P61" s="287">
        <v>214</v>
      </c>
      <c r="Q61" s="327">
        <f t="shared" si="13"/>
        <v>425</v>
      </c>
      <c r="R61" s="320">
        <v>177</v>
      </c>
      <c r="S61" s="287">
        <v>248</v>
      </c>
      <c r="T61" s="285"/>
      <c r="U61" s="824" t="s">
        <v>442</v>
      </c>
      <c r="V61" s="825"/>
      <c r="W61" s="825"/>
      <c r="X61" s="825"/>
      <c r="Y61" s="826"/>
    </row>
    <row r="62" spans="1:37" ht="17.850000000000001" customHeight="1" thickBot="1">
      <c r="A62" s="5"/>
      <c r="B62" s="302" t="s">
        <v>335</v>
      </c>
      <c r="C62" s="303">
        <f>SUM(C59:C61)</f>
        <v>6102</v>
      </c>
      <c r="D62" s="303">
        <f>SUM(D59:D61)</f>
        <v>12293</v>
      </c>
      <c r="E62" s="303">
        <f>SUM(E59:E61)</f>
        <v>5958</v>
      </c>
      <c r="F62" s="304">
        <f>SUM(F59:F61)</f>
        <v>6335</v>
      </c>
      <c r="H62" s="302" t="s">
        <v>335</v>
      </c>
      <c r="I62" s="303">
        <f>SUM(I55:I61)</f>
        <v>2899</v>
      </c>
      <c r="J62" s="303">
        <f>SUM(J55:J61)</f>
        <v>5428</v>
      </c>
      <c r="K62" s="303">
        <f>SUM(K55:K61)</f>
        <v>2528</v>
      </c>
      <c r="L62" s="304">
        <f>SUM(L55:L61)</f>
        <v>2900</v>
      </c>
      <c r="N62" s="11"/>
      <c r="O62" s="323" t="s">
        <v>335</v>
      </c>
      <c r="P62" s="324">
        <f>SUM(P51:P61)</f>
        <v>2512</v>
      </c>
      <c r="Q62" s="324">
        <f>SUM(Q51:Q61)</f>
        <v>4343</v>
      </c>
      <c r="R62" s="324">
        <f>SUM(R51:R61)</f>
        <v>1904</v>
      </c>
      <c r="S62" s="325">
        <f>SUM(S51:S61)</f>
        <v>2439</v>
      </c>
      <c r="U62" s="827"/>
      <c r="V62" s="828"/>
      <c r="W62" s="828"/>
      <c r="X62" s="828"/>
      <c r="Y62" s="829"/>
    </row>
    <row r="63" spans="1:37" ht="17.850000000000001" customHeight="1">
      <c r="A63" s="5"/>
      <c r="O63" s="328"/>
      <c r="P63" s="10"/>
      <c r="Q63" s="10"/>
      <c r="R63" s="10"/>
      <c r="S63" s="10"/>
      <c r="U63" s="12"/>
      <c r="V63" s="12"/>
      <c r="W63" s="12"/>
      <c r="X63" s="823" t="s">
        <v>806</v>
      </c>
      <c r="Y63" s="823"/>
      <c r="AK63" s="331" t="s">
        <v>806</v>
      </c>
    </row>
    <row r="64" spans="1:37" ht="20.100000000000001" customHeight="1">
      <c r="A64" s="5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O64" s="14"/>
    </row>
    <row r="65" spans="1:15" ht="17.850000000000001" customHeight="1">
      <c r="A65" s="5"/>
      <c r="B65" s="8"/>
      <c r="C65" s="5"/>
      <c r="D65" s="5"/>
      <c r="E65" s="5"/>
      <c r="F65" s="5"/>
      <c r="G65" s="5"/>
      <c r="H65" s="822"/>
      <c r="I65" s="822"/>
      <c r="J65" s="822"/>
      <c r="K65" s="822"/>
      <c r="L65" s="822"/>
      <c r="O65" s="14"/>
    </row>
    <row r="66" spans="1:15" ht="17.850000000000001" customHeight="1">
      <c r="A66" s="5"/>
      <c r="B66" s="15"/>
      <c r="C66" s="5"/>
      <c r="D66" s="5"/>
      <c r="E66" s="5"/>
      <c r="F66" s="5"/>
      <c r="G66" s="5"/>
      <c r="H66" s="11"/>
      <c r="J66" s="11"/>
      <c r="K66" s="11"/>
      <c r="L66" s="11"/>
      <c r="O66" s="14"/>
    </row>
    <row r="67" spans="1:15" ht="17.850000000000001" customHeight="1">
      <c r="A67" s="5"/>
      <c r="B67" s="818"/>
      <c r="C67" s="818"/>
      <c r="D67" s="818"/>
      <c r="E67" s="819"/>
      <c r="F67" s="819"/>
      <c r="G67" s="5"/>
      <c r="H67" s="11"/>
      <c r="I67" s="11"/>
      <c r="J67" s="11"/>
      <c r="K67" s="11"/>
      <c r="L67" s="11"/>
      <c r="O67" s="14"/>
    </row>
    <row r="68" spans="1:15" ht="17.850000000000001" customHeight="1">
      <c r="A68" s="5"/>
      <c r="B68" s="818"/>
      <c r="C68" s="818"/>
      <c r="D68" s="11"/>
      <c r="E68" s="11"/>
      <c r="F68" s="11"/>
      <c r="G68" s="5"/>
      <c r="H68" s="11"/>
      <c r="I68" s="11"/>
      <c r="J68" s="11"/>
      <c r="K68" s="11"/>
      <c r="L68" s="11"/>
      <c r="O68" s="14"/>
    </row>
    <row r="69" spans="1:15" ht="17.850000000000001" customHeight="1">
      <c r="A69" s="5"/>
      <c r="B69" s="8"/>
      <c r="C69" s="5"/>
      <c r="D69" s="5"/>
      <c r="E69" s="5"/>
      <c r="F69" s="5"/>
      <c r="G69" s="5"/>
      <c r="H69" s="11"/>
      <c r="I69" s="11"/>
      <c r="J69" s="11"/>
      <c r="K69" s="11"/>
      <c r="L69" s="11"/>
      <c r="O69" s="14"/>
    </row>
    <row r="70" spans="1:15" ht="17.850000000000001" customHeight="1">
      <c r="A70" s="5"/>
      <c r="B70" s="8"/>
      <c r="C70" s="5"/>
      <c r="D70" s="5"/>
      <c r="E70" s="5"/>
      <c r="F70" s="5"/>
      <c r="G70" s="5"/>
      <c r="H70" s="11"/>
      <c r="I70" s="11"/>
      <c r="J70" s="11"/>
      <c r="K70" s="11"/>
      <c r="L70" s="11"/>
      <c r="O70" s="14"/>
    </row>
    <row r="71" spans="1:15" ht="17.850000000000001" customHeight="1">
      <c r="A71" s="5"/>
      <c r="B71" s="8"/>
      <c r="C71" s="5"/>
      <c r="D71" s="5"/>
      <c r="E71" s="5"/>
      <c r="F71" s="5"/>
      <c r="G71" s="5"/>
      <c r="H71" s="11"/>
      <c r="I71" s="11"/>
      <c r="J71" s="11"/>
      <c r="K71" s="11"/>
      <c r="L71" s="11"/>
      <c r="O71" s="14"/>
    </row>
    <row r="72" spans="1:15" ht="17.850000000000001" customHeight="1">
      <c r="A72" s="5"/>
      <c r="B72" s="8"/>
      <c r="C72" s="5"/>
      <c r="D72" s="5"/>
      <c r="E72" s="5"/>
      <c r="F72" s="5"/>
      <c r="G72" s="5"/>
      <c r="H72" s="11"/>
      <c r="I72" s="11"/>
      <c r="J72" s="11"/>
      <c r="K72" s="11"/>
      <c r="L72" s="11"/>
      <c r="O72" s="14"/>
    </row>
    <row r="73" spans="1:15" ht="17.850000000000001" customHeight="1">
      <c r="A73" s="5"/>
      <c r="B73" s="8"/>
      <c r="C73" s="5"/>
      <c r="D73" s="5"/>
      <c r="E73" s="5"/>
      <c r="F73" s="5"/>
      <c r="G73" s="5"/>
      <c r="H73" s="11"/>
      <c r="I73" s="11"/>
      <c r="J73" s="11"/>
      <c r="K73" s="11"/>
      <c r="L73" s="11"/>
      <c r="O73" s="14"/>
    </row>
    <row r="74" spans="1:15" ht="17.850000000000001" customHeight="1">
      <c r="A74" s="5"/>
      <c r="B74" s="8"/>
      <c r="C74" s="5"/>
      <c r="D74" s="5"/>
      <c r="E74" s="5"/>
      <c r="F74" s="5"/>
      <c r="G74" s="5"/>
      <c r="H74" s="11"/>
      <c r="I74" s="11"/>
      <c r="J74" s="11"/>
      <c r="K74" s="11"/>
      <c r="L74" s="11"/>
      <c r="O74" s="14"/>
    </row>
    <row r="75" spans="1:15" ht="17.850000000000001" customHeight="1">
      <c r="A75" s="5"/>
      <c r="B75" s="8"/>
      <c r="C75" s="5"/>
      <c r="D75" s="5"/>
      <c r="E75" s="5"/>
      <c r="F75" s="5"/>
      <c r="G75" s="5"/>
      <c r="H75" s="11"/>
      <c r="I75" s="11"/>
      <c r="J75" s="11"/>
      <c r="K75" s="11"/>
      <c r="L75" s="11"/>
    </row>
    <row r="76" spans="1:15" ht="17.850000000000001" customHeight="1">
      <c r="A76" s="5"/>
      <c r="B76" s="8"/>
      <c r="C76" s="5"/>
      <c r="D76" s="5"/>
      <c r="E76" s="5"/>
      <c r="F76" s="5"/>
      <c r="G76" s="5"/>
      <c r="H76" s="11"/>
      <c r="I76" s="11"/>
      <c r="J76" s="11"/>
      <c r="K76" s="11"/>
      <c r="L76" s="11"/>
    </row>
    <row r="77" spans="1:15" ht="17.850000000000001" customHeight="1">
      <c r="A77" s="5"/>
      <c r="B77" s="8"/>
      <c r="C77" s="5"/>
      <c r="D77" s="5"/>
      <c r="E77" s="5"/>
      <c r="F77" s="5"/>
      <c r="G77" s="5"/>
      <c r="H77" s="11"/>
      <c r="I77" s="11"/>
      <c r="J77" s="11"/>
      <c r="K77" s="11"/>
      <c r="L77" s="11"/>
    </row>
    <row r="78" spans="1:15" ht="17.850000000000001" customHeight="1">
      <c r="A78" s="5"/>
      <c r="B78" s="8"/>
      <c r="C78" s="5"/>
      <c r="D78" s="5"/>
      <c r="E78" s="5"/>
      <c r="F78" s="5"/>
      <c r="G78" s="5"/>
      <c r="H78" s="11"/>
      <c r="I78" s="11"/>
      <c r="J78" s="11"/>
      <c r="K78" s="11"/>
      <c r="L78" s="11"/>
    </row>
    <row r="79" spans="1:15" ht="17.850000000000001" customHeight="1">
      <c r="A79" s="5"/>
      <c r="B79" s="8"/>
      <c r="C79" s="5"/>
      <c r="D79" s="5"/>
      <c r="E79" s="5"/>
      <c r="F79" s="5"/>
      <c r="G79" s="5"/>
      <c r="H79" s="11"/>
      <c r="I79" s="11"/>
      <c r="J79" s="11"/>
      <c r="K79" s="11"/>
      <c r="L79" s="11"/>
    </row>
    <row r="80" spans="1:15" ht="17.850000000000001" customHeight="1">
      <c r="A80" s="5"/>
      <c r="B80" s="8"/>
      <c r="C80" s="5"/>
      <c r="D80" s="5"/>
      <c r="E80" s="5"/>
      <c r="F80" s="5"/>
      <c r="G80" s="5"/>
      <c r="H80" s="11"/>
      <c r="I80" s="11"/>
      <c r="J80" s="11"/>
      <c r="K80" s="11"/>
      <c r="L80" s="11"/>
    </row>
    <row r="81" spans="1:12" ht="17.850000000000001" customHeight="1">
      <c r="A81" s="5"/>
      <c r="B81" s="8"/>
      <c r="C81" s="5"/>
      <c r="D81" s="5"/>
      <c r="E81" s="5"/>
      <c r="F81" s="5"/>
      <c r="G81" s="5"/>
      <c r="H81" s="11"/>
      <c r="I81" s="11"/>
      <c r="J81" s="11"/>
      <c r="K81" s="11"/>
      <c r="L81" s="11"/>
    </row>
    <row r="82" spans="1:12" ht="17.850000000000001" customHeight="1">
      <c r="A82" s="5"/>
      <c r="B82" s="8"/>
      <c r="C82" s="5"/>
      <c r="D82" s="5"/>
      <c r="E82" s="5"/>
      <c r="F82" s="5"/>
      <c r="G82" s="5"/>
      <c r="H82" s="11"/>
      <c r="I82" s="11"/>
      <c r="J82" s="11"/>
      <c r="K82" s="11"/>
      <c r="L82" s="11"/>
    </row>
    <row r="83" spans="1:12" ht="17.850000000000001" customHeight="1">
      <c r="A83" s="5"/>
      <c r="B83" s="8"/>
      <c r="C83" s="5"/>
      <c r="D83" s="5"/>
      <c r="E83" s="5"/>
      <c r="F83" s="5"/>
      <c r="G83" s="5"/>
      <c r="H83" s="11"/>
      <c r="I83" s="11"/>
      <c r="J83" s="11"/>
      <c r="K83" s="11"/>
      <c r="L83" s="11"/>
    </row>
    <row r="84" spans="1:12" ht="17.850000000000001" customHeight="1">
      <c r="A84" s="5"/>
      <c r="B84" s="9"/>
      <c r="C84" s="10"/>
      <c r="D84" s="10"/>
      <c r="E84" s="10"/>
      <c r="F84" s="10"/>
      <c r="G84" s="5"/>
      <c r="H84" s="11"/>
      <c r="I84" s="11"/>
      <c r="J84" s="11"/>
      <c r="K84" s="11"/>
      <c r="L84" s="11"/>
    </row>
    <row r="85" spans="1:12" ht="17.850000000000001" customHeight="1">
      <c r="A85" s="5"/>
      <c r="B85" s="8"/>
      <c r="C85" s="5"/>
      <c r="D85" s="5"/>
      <c r="E85" s="5"/>
      <c r="F85" s="5"/>
      <c r="G85" s="5"/>
      <c r="H85" s="11"/>
      <c r="I85" s="11"/>
      <c r="J85" s="11"/>
      <c r="K85" s="11"/>
      <c r="L85" s="11"/>
    </row>
    <row r="86" spans="1:12" ht="17.850000000000001" customHeight="1">
      <c r="A86" s="5"/>
      <c r="B86" s="15"/>
      <c r="C86" s="5"/>
      <c r="D86" s="5"/>
      <c r="E86" s="5"/>
      <c r="F86" s="5"/>
      <c r="G86" s="5"/>
      <c r="H86" s="11"/>
      <c r="I86" s="11"/>
      <c r="J86" s="11"/>
      <c r="K86" s="11"/>
      <c r="L86" s="11"/>
    </row>
    <row r="87" spans="1:12" ht="17.850000000000001" customHeight="1">
      <c r="A87" s="5"/>
      <c r="B87" s="818"/>
      <c r="C87" s="818"/>
      <c r="D87" s="818"/>
      <c r="E87" s="819"/>
      <c r="F87" s="819"/>
      <c r="G87" s="5"/>
      <c r="H87" s="11"/>
      <c r="I87" s="11"/>
      <c r="J87" s="11"/>
      <c r="K87" s="11"/>
      <c r="L87" s="11"/>
    </row>
    <row r="88" spans="1:12" ht="17.850000000000001" customHeight="1">
      <c r="A88" s="5"/>
      <c r="B88" s="818"/>
      <c r="C88" s="818"/>
      <c r="D88" s="11"/>
      <c r="E88" s="11"/>
      <c r="F88" s="11"/>
      <c r="G88" s="5"/>
      <c r="H88" s="11"/>
      <c r="I88" s="11"/>
      <c r="J88" s="11"/>
      <c r="K88" s="11"/>
      <c r="L88" s="11"/>
    </row>
    <row r="89" spans="1:12" ht="17.850000000000001" customHeight="1">
      <c r="A89" s="5"/>
      <c r="B89" s="8"/>
      <c r="C89" s="5"/>
      <c r="D89" s="5"/>
      <c r="E89" s="5"/>
      <c r="F89" s="5"/>
      <c r="G89" s="5"/>
      <c r="H89" s="11"/>
      <c r="I89" s="11"/>
      <c r="J89" s="11"/>
      <c r="K89" s="11"/>
      <c r="L89" s="11"/>
    </row>
    <row r="90" spans="1:12" ht="17.850000000000001" customHeight="1">
      <c r="A90" s="5"/>
      <c r="B90" s="8"/>
      <c r="C90" s="5"/>
      <c r="D90" s="5"/>
      <c r="E90" s="5"/>
      <c r="F90" s="5"/>
      <c r="G90" s="5"/>
      <c r="H90" s="11"/>
      <c r="I90" s="11"/>
      <c r="J90" s="11"/>
      <c r="K90" s="11"/>
      <c r="L90" s="11"/>
    </row>
    <row r="91" spans="1:12" ht="17.850000000000001" customHeight="1">
      <c r="A91" s="5"/>
      <c r="B91" s="8"/>
      <c r="C91" s="5"/>
      <c r="D91" s="5"/>
      <c r="E91" s="5"/>
      <c r="F91" s="5"/>
      <c r="G91" s="5"/>
      <c r="H91" s="11"/>
      <c r="I91" s="11"/>
      <c r="J91" s="11"/>
      <c r="K91" s="11"/>
      <c r="L91" s="11"/>
    </row>
    <row r="92" spans="1:12" ht="17.850000000000001" customHeight="1">
      <c r="A92" s="5"/>
      <c r="B92" s="8"/>
      <c r="C92" s="5"/>
      <c r="D92" s="5"/>
      <c r="E92" s="5"/>
      <c r="F92" s="5"/>
      <c r="G92" s="5"/>
      <c r="H92" s="11"/>
      <c r="I92" s="11"/>
      <c r="J92" s="11"/>
      <c r="K92" s="11"/>
      <c r="L92" s="11"/>
    </row>
    <row r="93" spans="1:12" ht="17.850000000000001" customHeight="1">
      <c r="A93" s="5"/>
      <c r="B93" s="8"/>
      <c r="C93" s="5"/>
      <c r="D93" s="5"/>
      <c r="E93" s="5"/>
      <c r="F93" s="5"/>
      <c r="G93" s="5"/>
      <c r="H93" s="11"/>
      <c r="I93" s="11"/>
      <c r="J93" s="11"/>
      <c r="K93" s="11"/>
      <c r="L93" s="11"/>
    </row>
    <row r="94" spans="1:12" ht="17.850000000000001" customHeight="1">
      <c r="A94" s="5"/>
      <c r="B94" s="8"/>
      <c r="C94" s="5"/>
      <c r="D94" s="5"/>
      <c r="E94" s="5"/>
      <c r="F94" s="5"/>
      <c r="G94" s="5"/>
      <c r="H94" s="11"/>
      <c r="I94" s="11"/>
      <c r="J94" s="11"/>
      <c r="K94" s="11"/>
      <c r="L94" s="11"/>
    </row>
    <row r="95" spans="1:12" ht="17.850000000000001" customHeight="1">
      <c r="A95" s="5"/>
      <c r="B95" s="8"/>
      <c r="C95" s="5"/>
      <c r="D95" s="5"/>
      <c r="E95" s="5"/>
      <c r="F95" s="5"/>
      <c r="G95" s="5"/>
      <c r="H95" s="11"/>
      <c r="I95" s="11"/>
      <c r="J95" s="11"/>
      <c r="K95" s="11"/>
      <c r="L95" s="11"/>
    </row>
    <row r="96" spans="1:12" ht="17.850000000000001" customHeight="1">
      <c r="A96" s="5"/>
      <c r="B96" s="8"/>
      <c r="C96" s="5"/>
      <c r="D96" s="5"/>
      <c r="E96" s="5"/>
      <c r="F96" s="5"/>
      <c r="G96" s="5"/>
      <c r="H96" s="11"/>
      <c r="I96" s="11"/>
      <c r="J96" s="11"/>
      <c r="K96" s="11"/>
      <c r="L96" s="11"/>
    </row>
    <row r="97" spans="1:12" ht="17.850000000000001" customHeight="1">
      <c r="A97" s="5"/>
      <c r="B97" s="8"/>
      <c r="C97" s="5"/>
      <c r="D97" s="5"/>
      <c r="E97" s="5"/>
      <c r="F97" s="5"/>
      <c r="G97" s="5"/>
      <c r="H97" s="11"/>
      <c r="I97" s="11"/>
      <c r="J97" s="11"/>
      <c r="K97" s="11"/>
      <c r="L97" s="11"/>
    </row>
    <row r="98" spans="1:12" ht="17.850000000000001" customHeight="1">
      <c r="A98" s="5"/>
      <c r="B98" s="8"/>
      <c r="C98" s="5"/>
      <c r="D98" s="5"/>
      <c r="E98" s="5"/>
      <c r="F98" s="5"/>
      <c r="G98" s="5"/>
      <c r="H98" s="11"/>
      <c r="I98" s="11"/>
      <c r="J98" s="11"/>
      <c r="K98" s="11"/>
      <c r="L98" s="11"/>
    </row>
    <row r="99" spans="1:12" ht="17.850000000000001" customHeight="1">
      <c r="A99" s="5"/>
      <c r="B99" s="8"/>
      <c r="C99" s="5"/>
      <c r="D99" s="5"/>
      <c r="E99" s="5"/>
      <c r="F99" s="5"/>
      <c r="G99" s="5"/>
      <c r="H99" s="11"/>
      <c r="I99" s="11"/>
      <c r="J99" s="11"/>
      <c r="K99" s="11"/>
      <c r="L99" s="11"/>
    </row>
    <row r="100" spans="1:12" ht="17.850000000000001" customHeight="1">
      <c r="A100" s="5"/>
      <c r="B100" s="8"/>
      <c r="C100" s="5"/>
      <c r="D100" s="5"/>
      <c r="E100" s="5"/>
      <c r="F100" s="5"/>
      <c r="G100" s="5"/>
      <c r="H100" s="11"/>
      <c r="I100" s="11"/>
      <c r="J100" s="11"/>
      <c r="K100" s="11"/>
      <c r="L100" s="11"/>
    </row>
    <row r="101" spans="1:12" ht="17.850000000000001" customHeight="1">
      <c r="A101" s="5"/>
      <c r="B101" s="8"/>
      <c r="C101" s="5"/>
      <c r="D101" s="5"/>
      <c r="E101" s="5"/>
      <c r="F101" s="5"/>
      <c r="G101" s="5"/>
      <c r="H101" s="11"/>
      <c r="I101" s="11"/>
      <c r="J101" s="11"/>
      <c r="K101" s="11"/>
      <c r="L101" s="11"/>
    </row>
    <row r="102" spans="1:12" ht="17.850000000000001" customHeight="1">
      <c r="A102" s="5"/>
      <c r="B102" s="8"/>
      <c r="C102" s="5"/>
      <c r="D102" s="5"/>
      <c r="E102" s="5"/>
      <c r="F102" s="5"/>
      <c r="G102" s="5"/>
      <c r="H102" s="11"/>
      <c r="I102" s="11"/>
      <c r="J102" s="11"/>
      <c r="K102" s="11"/>
      <c r="L102" s="11"/>
    </row>
    <row r="103" spans="1:12" ht="17.850000000000001" customHeight="1">
      <c r="A103" s="5"/>
      <c r="B103" s="9"/>
      <c r="C103" s="10"/>
      <c r="D103" s="10"/>
      <c r="E103" s="10"/>
      <c r="F103" s="10"/>
      <c r="G103" s="5"/>
      <c r="H103" s="11"/>
      <c r="I103" s="11"/>
      <c r="J103" s="11"/>
      <c r="K103" s="11"/>
      <c r="L103" s="11"/>
    </row>
    <row r="104" spans="1:12" ht="17.850000000000001" customHeight="1">
      <c r="A104" s="5"/>
      <c r="B104" s="8"/>
      <c r="C104" s="5"/>
      <c r="D104" s="5"/>
      <c r="E104" s="5"/>
      <c r="F104" s="5"/>
      <c r="G104" s="5"/>
      <c r="H104" s="11"/>
      <c r="I104" s="11"/>
      <c r="J104" s="11"/>
      <c r="K104" s="11"/>
      <c r="L104" s="11"/>
    </row>
    <row r="105" spans="1:12" ht="17.850000000000001" customHeight="1">
      <c r="A105" s="5"/>
      <c r="B105" s="15"/>
      <c r="C105" s="5"/>
      <c r="D105" s="5"/>
      <c r="E105" s="5"/>
      <c r="F105" s="5"/>
      <c r="G105" s="5"/>
      <c r="H105" s="11"/>
      <c r="I105" s="11"/>
      <c r="J105" s="11"/>
      <c r="K105" s="11"/>
      <c r="L105" s="11"/>
    </row>
    <row r="106" spans="1:12" ht="17.850000000000001" customHeight="1">
      <c r="A106" s="5"/>
      <c r="B106" s="818"/>
      <c r="C106" s="818"/>
      <c r="D106" s="818"/>
      <c r="E106" s="819"/>
      <c r="F106" s="819"/>
      <c r="G106" s="5"/>
      <c r="H106" s="11"/>
      <c r="I106" s="11"/>
      <c r="J106" s="11"/>
      <c r="K106" s="11"/>
      <c r="L106" s="11"/>
    </row>
    <row r="107" spans="1:12" ht="17.850000000000001" customHeight="1">
      <c r="A107" s="5"/>
      <c r="B107" s="818"/>
      <c r="C107" s="818"/>
      <c r="D107" s="11"/>
      <c r="E107" s="11"/>
      <c r="F107" s="11"/>
      <c r="G107" s="5"/>
      <c r="H107" s="11"/>
      <c r="I107" s="11"/>
      <c r="J107" s="11"/>
      <c r="K107" s="11"/>
      <c r="L107" s="11"/>
    </row>
    <row r="108" spans="1:12" ht="17.850000000000001" customHeight="1">
      <c r="A108" s="5"/>
      <c r="B108" s="8"/>
      <c r="C108" s="5"/>
      <c r="D108" s="5"/>
      <c r="E108" s="5"/>
      <c r="F108" s="5"/>
      <c r="G108" s="5"/>
      <c r="H108" s="11"/>
      <c r="I108" s="11"/>
      <c r="J108" s="11"/>
      <c r="K108" s="11"/>
      <c r="L108" s="11"/>
    </row>
    <row r="109" spans="1:12" ht="17.850000000000001" customHeight="1">
      <c r="A109" s="5"/>
      <c r="B109" s="8"/>
      <c r="C109" s="5"/>
      <c r="D109" s="5"/>
      <c r="E109" s="5"/>
      <c r="F109" s="5"/>
      <c r="G109" s="5"/>
      <c r="H109" s="11"/>
      <c r="I109" s="11"/>
      <c r="J109" s="11"/>
      <c r="K109" s="11"/>
      <c r="L109" s="11"/>
    </row>
    <row r="110" spans="1:12" ht="17.850000000000001" customHeight="1">
      <c r="A110" s="5"/>
      <c r="B110" s="8"/>
      <c r="C110" s="5"/>
      <c r="D110" s="5"/>
      <c r="E110" s="5"/>
      <c r="F110" s="5"/>
      <c r="G110" s="5"/>
      <c r="H110" s="11"/>
      <c r="I110" s="11"/>
      <c r="J110" s="11"/>
      <c r="K110" s="11"/>
      <c r="L110" s="11"/>
    </row>
    <row r="111" spans="1:12" ht="17.850000000000001" customHeight="1">
      <c r="A111" s="5"/>
      <c r="B111" s="8"/>
      <c r="C111" s="5"/>
      <c r="D111" s="5"/>
      <c r="E111" s="5"/>
      <c r="F111" s="5"/>
      <c r="G111" s="5"/>
      <c r="H111" s="11"/>
      <c r="I111" s="11"/>
      <c r="J111" s="11"/>
      <c r="K111" s="11"/>
      <c r="L111" s="11"/>
    </row>
    <row r="112" spans="1:12" ht="17.850000000000001" customHeight="1">
      <c r="A112" s="5"/>
      <c r="B112" s="8"/>
      <c r="C112" s="5"/>
      <c r="D112" s="5"/>
      <c r="E112" s="5"/>
      <c r="F112" s="5"/>
      <c r="G112" s="5"/>
      <c r="H112" s="11"/>
      <c r="I112" s="11"/>
      <c r="J112" s="11"/>
      <c r="K112" s="11"/>
      <c r="L112" s="11"/>
    </row>
    <row r="113" spans="1:12" ht="17.850000000000001" customHeight="1">
      <c r="A113" s="5"/>
      <c r="B113" s="9"/>
      <c r="C113" s="10"/>
      <c r="D113" s="10"/>
      <c r="E113" s="10"/>
      <c r="F113" s="10"/>
      <c r="G113" s="5"/>
      <c r="H113" s="11"/>
      <c r="I113" s="11"/>
      <c r="J113" s="11"/>
      <c r="K113" s="11"/>
      <c r="L113" s="11"/>
    </row>
    <row r="114" spans="1:12" ht="17.850000000000001" customHeight="1">
      <c r="A114" s="5"/>
      <c r="B114" s="8"/>
      <c r="C114" s="5"/>
      <c r="D114" s="5"/>
      <c r="E114" s="5"/>
      <c r="F114" s="5"/>
      <c r="G114" s="5"/>
      <c r="H114" s="11"/>
      <c r="I114" s="11"/>
      <c r="J114" s="11"/>
      <c r="K114" s="11"/>
      <c r="L114" s="11"/>
    </row>
    <row r="115" spans="1:12" ht="17.850000000000001" customHeight="1">
      <c r="A115" s="5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1:12" ht="17.850000000000001" customHeight="1">
      <c r="A116" s="5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 ht="17.850000000000001" customHeight="1">
      <c r="A117" s="5"/>
      <c r="B117" s="9"/>
      <c r="C117" s="9"/>
      <c r="D117" s="9"/>
      <c r="E117" s="9"/>
      <c r="F117" s="9"/>
      <c r="G117" s="11"/>
      <c r="H117" s="11"/>
      <c r="I117" s="11"/>
      <c r="J117" s="11"/>
      <c r="K117" s="11"/>
      <c r="L117" s="11"/>
    </row>
    <row r="118" spans="1:12" ht="17.850000000000001" customHeight="1">
      <c r="A118" s="5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1:12" ht="17.850000000000001" customHeight="1">
      <c r="A119" s="5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 ht="17.850000000000001" customHeight="1">
      <c r="A120" s="5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1:12" ht="17.850000000000001" customHeight="1">
      <c r="A121" s="5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1:12" ht="17.850000000000001" customHeight="1">
      <c r="A122" s="5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1:12" ht="17.850000000000001" customHeight="1">
      <c r="A123" s="5"/>
      <c r="B123" s="11"/>
      <c r="C123" s="11"/>
      <c r="D123" s="11"/>
      <c r="E123" s="11"/>
      <c r="F123" s="11"/>
      <c r="G123" s="11"/>
      <c r="H123" s="11"/>
      <c r="I123" s="11"/>
      <c r="J123" s="11"/>
      <c r="K123" s="820"/>
      <c r="L123" s="821"/>
    </row>
    <row r="124" spans="1:12" ht="17.850000000000001" customHeight="1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</row>
    <row r="125" spans="1:12" ht="17.850000000000001" customHeight="1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</sheetData>
  <mergeCells count="72">
    <mergeCell ref="W46:Y46"/>
    <mergeCell ref="B106:B107"/>
    <mergeCell ref="C106:C107"/>
    <mergeCell ref="D106:F106"/>
    <mergeCell ref="V46:V47"/>
    <mergeCell ref="H65:L65"/>
    <mergeCell ref="X63:Y63"/>
    <mergeCell ref="U61:Y62"/>
    <mergeCell ref="B67:B68"/>
    <mergeCell ref="B87:B88"/>
    <mergeCell ref="V35:V36"/>
    <mergeCell ref="U46:U47"/>
    <mergeCell ref="Q26:S26"/>
    <mergeCell ref="J21:L21"/>
    <mergeCell ref="D67:F67"/>
    <mergeCell ref="P49:P50"/>
    <mergeCell ref="K123:L123"/>
    <mergeCell ref="H53:H54"/>
    <mergeCell ref="I53:I54"/>
    <mergeCell ref="I34:I35"/>
    <mergeCell ref="J34:L34"/>
    <mergeCell ref="H21:H22"/>
    <mergeCell ref="J53:L53"/>
    <mergeCell ref="H34:H35"/>
    <mergeCell ref="U19:U20"/>
    <mergeCell ref="Q49:S49"/>
    <mergeCell ref="B28:B29"/>
    <mergeCell ref="C28:C29"/>
    <mergeCell ref="D28:F28"/>
    <mergeCell ref="I21:I22"/>
    <mergeCell ref="O26:O27"/>
    <mergeCell ref="P26:P27"/>
    <mergeCell ref="O49:O50"/>
    <mergeCell ref="U35:U36"/>
    <mergeCell ref="C87:C88"/>
    <mergeCell ref="D87:F87"/>
    <mergeCell ref="B41:B42"/>
    <mergeCell ref="C41:C42"/>
    <mergeCell ref="D41:F41"/>
    <mergeCell ref="C57:C58"/>
    <mergeCell ref="B57:B58"/>
    <mergeCell ref="D57:F57"/>
    <mergeCell ref="C67:C68"/>
    <mergeCell ref="B4:B5"/>
    <mergeCell ref="C4:C5"/>
    <mergeCell ref="D4:F4"/>
    <mergeCell ref="H4:H5"/>
    <mergeCell ref="U4:U5"/>
    <mergeCell ref="O4:O5"/>
    <mergeCell ref="Q4:S4"/>
    <mergeCell ref="I4:I5"/>
    <mergeCell ref="J4:L4"/>
    <mergeCell ref="AA1:AK1"/>
    <mergeCell ref="AG3:AK3"/>
    <mergeCell ref="AA4:AA5"/>
    <mergeCell ref="AB4:AB5"/>
    <mergeCell ref="AC4:AE4"/>
    <mergeCell ref="B1:L1"/>
    <mergeCell ref="O1:Y1"/>
    <mergeCell ref="U2:Y2"/>
    <mergeCell ref="W4:Y4"/>
    <mergeCell ref="P4:P5"/>
    <mergeCell ref="AA43:AA44"/>
    <mergeCell ref="AB43:AB44"/>
    <mergeCell ref="AC43:AE43"/>
    <mergeCell ref="V4:V5"/>
    <mergeCell ref="AA24:AA25"/>
    <mergeCell ref="AB24:AB25"/>
    <mergeCell ref="AC24:AE24"/>
    <mergeCell ref="V19:V20"/>
    <mergeCell ref="W35:Y35"/>
    <mergeCell ref="W19:Y19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0" orientation="portrait" r:id="rId1"/>
  <headerFooter scaleWithDoc="0" alignWithMargins="0">
    <oddFooter>&amp;C&amp;P</oddFooter>
  </headerFooter>
  <rowBreaks count="1" manualBreakCount="1">
    <brk id="63" max="36" man="1"/>
  </rowBreaks>
  <colBreaks count="2" manualBreakCount="2">
    <brk id="13" max="62" man="1"/>
    <brk id="26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0"/>
  <sheetViews>
    <sheetView showGridLines="0" tabSelected="1" zoomScaleNormal="100" workbookViewId="0"/>
  </sheetViews>
  <sheetFormatPr defaultColWidth="4.125" defaultRowHeight="15" customHeight="1"/>
  <cols>
    <col min="1" max="1" width="5.125" style="1" customWidth="1"/>
    <col min="2" max="2" width="3.625" style="1" customWidth="1"/>
    <col min="3" max="3" width="3.125" style="1" customWidth="1"/>
    <col min="4" max="5" width="4.625" style="1" customWidth="1"/>
    <col min="6" max="6" width="3.125" style="1" customWidth="1"/>
    <col min="7" max="9" width="4.125" style="1" customWidth="1"/>
    <col min="10" max="10" width="5.125" style="1" customWidth="1"/>
    <col min="11" max="11" width="4.125" style="1" customWidth="1"/>
    <col min="12" max="12" width="5.125" style="1" customWidth="1"/>
    <col min="13" max="14" width="4.125" style="1" customWidth="1"/>
    <col min="15" max="15" width="4.875" style="1" customWidth="1"/>
    <col min="16" max="16" width="4.375" style="1" customWidth="1"/>
    <col min="17" max="17" width="5" style="1" customWidth="1"/>
    <col min="18" max="18" width="3.875" style="1" customWidth="1"/>
    <col min="19" max="19" width="4.25" style="1" customWidth="1"/>
    <col min="20" max="20" width="3.125" style="1" customWidth="1"/>
    <col min="21" max="21" width="4.125" style="1" customWidth="1"/>
    <col min="22" max="22" width="4.375" style="1" customWidth="1"/>
    <col min="23" max="23" width="10.125" style="1" hidden="1" customWidth="1"/>
    <col min="24" max="25" width="0" style="1" hidden="1" customWidth="1"/>
    <col min="26" max="27" width="9.625" style="1" hidden="1" customWidth="1"/>
    <col min="28" max="28" width="9.125" style="1" hidden="1" customWidth="1"/>
    <col min="29" max="47" width="0" style="1" hidden="1" customWidth="1"/>
    <col min="48" max="16384" width="4.125" style="1"/>
  </cols>
  <sheetData>
    <row r="1" spans="1:24" ht="20.100000000000001" customHeight="1">
      <c r="A1" s="482" t="s">
        <v>827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19"/>
    </row>
    <row r="2" spans="1:24" ht="15.95" customHeight="1" thickBot="1">
      <c r="A2" s="481" t="s">
        <v>798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19"/>
    </row>
    <row r="3" spans="1:24" ht="15" customHeight="1">
      <c r="A3" s="473" t="s">
        <v>296</v>
      </c>
      <c r="B3" s="473"/>
      <c r="C3" s="483"/>
      <c r="D3" s="465" t="s">
        <v>1</v>
      </c>
      <c r="E3" s="466"/>
      <c r="F3" s="469" t="s">
        <v>297</v>
      </c>
      <c r="G3" s="470"/>
      <c r="H3" s="470"/>
      <c r="I3" s="470"/>
      <c r="J3" s="470"/>
      <c r="K3" s="470"/>
      <c r="L3" s="471"/>
      <c r="M3" s="463" t="s">
        <v>0</v>
      </c>
      <c r="N3" s="464"/>
      <c r="O3" s="472" t="s">
        <v>5</v>
      </c>
      <c r="P3" s="473"/>
      <c r="Q3" s="473"/>
      <c r="R3" s="473"/>
      <c r="S3" s="473"/>
      <c r="T3" s="473"/>
      <c r="U3" s="473"/>
      <c r="V3" s="473"/>
      <c r="W3" s="490" t="s">
        <v>804</v>
      </c>
    </row>
    <row r="4" spans="1:24" ht="15" customHeight="1">
      <c r="A4" s="475"/>
      <c r="B4" s="475"/>
      <c r="C4" s="484"/>
      <c r="D4" s="467"/>
      <c r="E4" s="468"/>
      <c r="F4" s="478" t="s">
        <v>2</v>
      </c>
      <c r="G4" s="480"/>
      <c r="H4" s="479"/>
      <c r="I4" s="478" t="s">
        <v>3</v>
      </c>
      <c r="J4" s="479"/>
      <c r="K4" s="478" t="s">
        <v>4</v>
      </c>
      <c r="L4" s="479"/>
      <c r="M4" s="476" t="s">
        <v>113</v>
      </c>
      <c r="N4" s="477"/>
      <c r="O4" s="474"/>
      <c r="P4" s="475"/>
      <c r="Q4" s="475"/>
      <c r="R4" s="475"/>
      <c r="S4" s="475"/>
      <c r="T4" s="475"/>
      <c r="U4" s="475"/>
      <c r="V4" s="475"/>
      <c r="W4" s="490"/>
    </row>
    <row r="5" spans="1:24" ht="14.25" customHeight="1">
      <c r="A5" s="2" t="s">
        <v>6</v>
      </c>
      <c r="B5" s="334" t="s">
        <v>530</v>
      </c>
      <c r="C5" s="2" t="s">
        <v>549</v>
      </c>
      <c r="D5" s="460">
        <v>9489</v>
      </c>
      <c r="E5" s="446"/>
      <c r="F5" s="446">
        <f>SUM(I5:L5)</f>
        <v>43795</v>
      </c>
      <c r="G5" s="446"/>
      <c r="H5" s="446"/>
      <c r="I5" s="462">
        <v>21869</v>
      </c>
      <c r="J5" s="462"/>
      <c r="K5" s="462">
        <v>21926</v>
      </c>
      <c r="L5" s="462"/>
      <c r="M5" s="462">
        <v>2003</v>
      </c>
      <c r="N5" s="462"/>
      <c r="O5" s="447" t="s">
        <v>114</v>
      </c>
      <c r="P5" s="447"/>
      <c r="Q5" s="447"/>
      <c r="R5" s="447"/>
      <c r="S5" s="447"/>
      <c r="T5" s="447"/>
      <c r="U5" s="447"/>
      <c r="V5" s="447"/>
      <c r="W5" s="19"/>
    </row>
    <row r="6" spans="1:24" ht="14.25" customHeight="1">
      <c r="A6" s="2"/>
      <c r="B6" s="334" t="s">
        <v>531</v>
      </c>
      <c r="C6" s="2"/>
      <c r="D6" s="460">
        <v>13596</v>
      </c>
      <c r="E6" s="446"/>
      <c r="F6" s="446">
        <f>SUM(I6:L6)</f>
        <v>62346</v>
      </c>
      <c r="G6" s="446"/>
      <c r="H6" s="446"/>
      <c r="I6" s="462">
        <v>29730</v>
      </c>
      <c r="J6" s="462"/>
      <c r="K6" s="462">
        <v>32616</v>
      </c>
      <c r="L6" s="462"/>
      <c r="M6" s="462">
        <f>ROUND((F6/107.9),1)</f>
        <v>577.79999999999995</v>
      </c>
      <c r="N6" s="462"/>
      <c r="O6" s="447" t="s">
        <v>115</v>
      </c>
      <c r="P6" s="447"/>
      <c r="Q6" s="447"/>
      <c r="R6" s="447"/>
      <c r="S6" s="447"/>
      <c r="T6" s="447"/>
      <c r="U6" s="447"/>
      <c r="V6" s="447"/>
      <c r="W6" s="19"/>
    </row>
    <row r="7" spans="1:24" ht="14.25" customHeight="1">
      <c r="A7" s="2"/>
      <c r="B7" s="334" t="s">
        <v>532</v>
      </c>
      <c r="C7" s="2"/>
      <c r="D7" s="460">
        <v>13819</v>
      </c>
      <c r="E7" s="446"/>
      <c r="F7" s="446">
        <v>66756</v>
      </c>
      <c r="G7" s="446"/>
      <c r="H7" s="446"/>
      <c r="I7" s="462" t="s">
        <v>7</v>
      </c>
      <c r="J7" s="462"/>
      <c r="K7" s="462" t="s">
        <v>7</v>
      </c>
      <c r="L7" s="462"/>
      <c r="M7" s="462">
        <f>ROUND((F7/107.9),1)</f>
        <v>618.70000000000005</v>
      </c>
      <c r="N7" s="462"/>
      <c r="O7" s="447" t="s">
        <v>116</v>
      </c>
      <c r="P7" s="447"/>
      <c r="Q7" s="447"/>
      <c r="R7" s="447"/>
      <c r="S7" s="447"/>
      <c r="T7" s="447"/>
      <c r="U7" s="447"/>
      <c r="V7" s="447"/>
      <c r="W7" s="19"/>
    </row>
    <row r="8" spans="1:24" ht="14.25" customHeight="1">
      <c r="A8" s="2"/>
      <c r="B8" s="334" t="s">
        <v>533</v>
      </c>
      <c r="C8" s="2"/>
      <c r="D8" s="460">
        <v>23903</v>
      </c>
      <c r="E8" s="446"/>
      <c r="F8" s="446">
        <f>SUM(I8:L8)</f>
        <v>96685</v>
      </c>
      <c r="G8" s="446"/>
      <c r="H8" s="446"/>
      <c r="I8" s="462">
        <v>45223</v>
      </c>
      <c r="J8" s="462"/>
      <c r="K8" s="462">
        <v>51462</v>
      </c>
      <c r="L8" s="462"/>
      <c r="M8" s="462">
        <f>ROUND((F8/107.9),1)</f>
        <v>896.1</v>
      </c>
      <c r="N8" s="462"/>
      <c r="O8" s="447" t="s">
        <v>117</v>
      </c>
      <c r="P8" s="447"/>
      <c r="Q8" s="447"/>
      <c r="R8" s="447"/>
      <c r="S8" s="447"/>
      <c r="T8" s="447"/>
      <c r="U8" s="447"/>
      <c r="V8" s="447"/>
      <c r="W8" s="19"/>
    </row>
    <row r="9" spans="1:24" ht="14.25" customHeight="1">
      <c r="A9" s="2"/>
      <c r="B9" s="334" t="s">
        <v>534</v>
      </c>
      <c r="C9" s="2"/>
      <c r="D9" s="460">
        <v>22873</v>
      </c>
      <c r="E9" s="446"/>
      <c r="F9" s="446">
        <f>SUM(I9:L9)</f>
        <v>93033</v>
      </c>
      <c r="G9" s="446"/>
      <c r="H9" s="446"/>
      <c r="I9" s="462">
        <v>42331</v>
      </c>
      <c r="J9" s="462"/>
      <c r="K9" s="462">
        <v>50702</v>
      </c>
      <c r="L9" s="462"/>
      <c r="M9" s="462">
        <f>ROUND((F9/107.9),1)</f>
        <v>862.2</v>
      </c>
      <c r="N9" s="462"/>
      <c r="O9" s="447" t="s">
        <v>118</v>
      </c>
      <c r="P9" s="447"/>
      <c r="Q9" s="447"/>
      <c r="R9" s="447"/>
      <c r="S9" s="447"/>
      <c r="T9" s="447"/>
      <c r="U9" s="447"/>
      <c r="V9" s="447"/>
      <c r="W9" s="19"/>
    </row>
    <row r="10" spans="1:24" ht="14.25" customHeight="1">
      <c r="A10" s="2"/>
      <c r="B10" s="334" t="s">
        <v>535</v>
      </c>
      <c r="C10" s="2"/>
      <c r="D10" s="460">
        <v>24417</v>
      </c>
      <c r="E10" s="446"/>
      <c r="F10" s="446">
        <f t="shared" ref="F10:F38" si="0">SUM(I10:L10)</f>
        <v>102330</v>
      </c>
      <c r="G10" s="446"/>
      <c r="H10" s="446"/>
      <c r="I10" s="462">
        <v>45845</v>
      </c>
      <c r="J10" s="462"/>
      <c r="K10" s="462">
        <v>56485</v>
      </c>
      <c r="L10" s="462"/>
      <c r="M10" s="462">
        <f>ROUND((F10/107.9),1)</f>
        <v>948.4</v>
      </c>
      <c r="N10" s="462"/>
      <c r="O10" s="447" t="s">
        <v>119</v>
      </c>
      <c r="P10" s="447"/>
      <c r="Q10" s="447"/>
      <c r="R10" s="447"/>
      <c r="S10" s="447"/>
      <c r="T10" s="447"/>
      <c r="U10" s="447"/>
      <c r="V10" s="447"/>
      <c r="W10" s="19"/>
    </row>
    <row r="11" spans="1:24" ht="14.25" customHeight="1">
      <c r="A11" s="2"/>
      <c r="B11" s="334" t="s">
        <v>536</v>
      </c>
      <c r="C11" s="2"/>
      <c r="D11" s="460">
        <v>27093</v>
      </c>
      <c r="E11" s="446"/>
      <c r="F11" s="446">
        <f t="shared" si="0"/>
        <v>107734</v>
      </c>
      <c r="G11" s="446"/>
      <c r="H11" s="446"/>
      <c r="I11" s="462">
        <v>48642</v>
      </c>
      <c r="J11" s="462"/>
      <c r="K11" s="462">
        <v>59092</v>
      </c>
      <c r="L11" s="462"/>
      <c r="M11" s="462">
        <f>ROUND((F11/124.64),1)</f>
        <v>864.4</v>
      </c>
      <c r="N11" s="462"/>
      <c r="O11" s="447" t="s">
        <v>120</v>
      </c>
      <c r="P11" s="447"/>
      <c r="Q11" s="447"/>
      <c r="R11" s="447"/>
      <c r="S11" s="447"/>
      <c r="T11" s="447"/>
      <c r="U11" s="447"/>
      <c r="V11" s="447"/>
      <c r="W11" s="19"/>
    </row>
    <row r="12" spans="1:24" ht="14.25" customHeight="1">
      <c r="A12" s="2"/>
      <c r="B12" s="334" t="s">
        <v>537</v>
      </c>
      <c r="C12" s="2"/>
      <c r="D12" s="460">
        <v>32709</v>
      </c>
      <c r="E12" s="446"/>
      <c r="F12" s="446">
        <f t="shared" si="0"/>
        <v>118938</v>
      </c>
      <c r="G12" s="446"/>
      <c r="H12" s="446"/>
      <c r="I12" s="462">
        <v>52977</v>
      </c>
      <c r="J12" s="462"/>
      <c r="K12" s="462">
        <v>65961</v>
      </c>
      <c r="L12" s="462"/>
      <c r="M12" s="446">
        <f>ROUND((F12/W12),1)</f>
        <v>954.3</v>
      </c>
      <c r="N12" s="446"/>
      <c r="O12" s="447" t="s">
        <v>121</v>
      </c>
      <c r="P12" s="447"/>
      <c r="Q12" s="447"/>
      <c r="R12" s="447"/>
      <c r="S12" s="447"/>
      <c r="T12" s="447"/>
      <c r="U12" s="447"/>
      <c r="V12" s="447"/>
      <c r="W12" s="16">
        <v>124.64</v>
      </c>
      <c r="X12" s="23"/>
    </row>
    <row r="13" spans="1:24" ht="14.25" customHeight="1">
      <c r="A13" s="2"/>
      <c r="B13" s="334" t="s">
        <v>538</v>
      </c>
      <c r="C13" s="2"/>
      <c r="D13" s="460">
        <v>37987</v>
      </c>
      <c r="E13" s="446"/>
      <c r="F13" s="446">
        <f t="shared" si="0"/>
        <v>123786</v>
      </c>
      <c r="G13" s="446"/>
      <c r="H13" s="446"/>
      <c r="I13" s="462">
        <v>54687</v>
      </c>
      <c r="J13" s="462"/>
      <c r="K13" s="462">
        <v>69099</v>
      </c>
      <c r="L13" s="462"/>
      <c r="M13" s="446">
        <f t="shared" ref="M13:M46" si="1">ROUND((F13/W13),1)</f>
        <v>992</v>
      </c>
      <c r="N13" s="446"/>
      <c r="O13" s="447" t="s">
        <v>122</v>
      </c>
      <c r="P13" s="447"/>
      <c r="Q13" s="447"/>
      <c r="R13" s="447"/>
      <c r="S13" s="447"/>
      <c r="T13" s="447"/>
      <c r="U13" s="447"/>
      <c r="V13" s="447"/>
      <c r="W13" s="16">
        <v>124.79</v>
      </c>
    </row>
    <row r="14" spans="1:24" ht="14.25" customHeight="1">
      <c r="A14" s="2"/>
      <c r="B14" s="334" t="s">
        <v>539</v>
      </c>
      <c r="C14" s="2"/>
      <c r="D14" s="460">
        <v>44171</v>
      </c>
      <c r="E14" s="446"/>
      <c r="F14" s="446">
        <f t="shared" si="0"/>
        <v>133894</v>
      </c>
      <c r="G14" s="446"/>
      <c r="H14" s="446"/>
      <c r="I14" s="462">
        <v>59967</v>
      </c>
      <c r="J14" s="462"/>
      <c r="K14" s="462">
        <v>73927</v>
      </c>
      <c r="L14" s="462"/>
      <c r="M14" s="446">
        <f t="shared" si="1"/>
        <v>1073</v>
      </c>
      <c r="N14" s="446"/>
      <c r="O14" s="447" t="s">
        <v>123</v>
      </c>
      <c r="P14" s="447"/>
      <c r="Q14" s="447"/>
      <c r="R14" s="447"/>
      <c r="S14" s="447"/>
      <c r="T14" s="447"/>
      <c r="U14" s="447"/>
      <c r="V14" s="447"/>
      <c r="W14" s="16">
        <v>124.79</v>
      </c>
    </row>
    <row r="15" spans="1:24" ht="14.25" customHeight="1">
      <c r="A15" s="2"/>
      <c r="B15" s="334" t="s">
        <v>540</v>
      </c>
      <c r="C15" s="2"/>
      <c r="D15" s="460">
        <v>46896</v>
      </c>
      <c r="E15" s="446"/>
      <c r="F15" s="446">
        <f t="shared" si="0"/>
        <v>134362</v>
      </c>
      <c r="G15" s="446"/>
      <c r="H15" s="446"/>
      <c r="I15" s="462">
        <v>60572</v>
      </c>
      <c r="J15" s="462"/>
      <c r="K15" s="462">
        <v>73790</v>
      </c>
      <c r="L15" s="462"/>
      <c r="M15" s="446">
        <f t="shared" si="1"/>
        <v>1076.7</v>
      </c>
      <c r="N15" s="446"/>
      <c r="O15" s="447" t="s">
        <v>8</v>
      </c>
      <c r="P15" s="447"/>
      <c r="Q15" s="447"/>
      <c r="R15" s="447"/>
      <c r="S15" s="447"/>
      <c r="T15" s="447"/>
      <c r="U15" s="447"/>
      <c r="V15" s="447"/>
      <c r="W15" s="16">
        <v>124.79</v>
      </c>
    </row>
    <row r="16" spans="1:24" ht="14.25" customHeight="1">
      <c r="A16" s="2"/>
      <c r="B16" s="334" t="s">
        <v>541</v>
      </c>
      <c r="C16" s="2"/>
      <c r="D16" s="460">
        <v>47563</v>
      </c>
      <c r="E16" s="446"/>
      <c r="F16" s="446">
        <f t="shared" si="0"/>
        <v>134954</v>
      </c>
      <c r="G16" s="446"/>
      <c r="H16" s="446"/>
      <c r="I16" s="462">
        <v>60837</v>
      </c>
      <c r="J16" s="462"/>
      <c r="K16" s="462">
        <v>74117</v>
      </c>
      <c r="L16" s="462"/>
      <c r="M16" s="446">
        <f t="shared" si="1"/>
        <v>1081.4000000000001</v>
      </c>
      <c r="N16" s="446"/>
      <c r="O16" s="447" t="s">
        <v>9</v>
      </c>
      <c r="P16" s="447"/>
      <c r="Q16" s="447"/>
      <c r="R16" s="447"/>
      <c r="S16" s="447"/>
      <c r="T16" s="447"/>
      <c r="U16" s="447"/>
      <c r="V16" s="447"/>
      <c r="W16" s="16">
        <v>124.79</v>
      </c>
    </row>
    <row r="17" spans="1:23" ht="14.25" customHeight="1">
      <c r="A17" s="2"/>
      <c r="B17" s="334" t="s">
        <v>542</v>
      </c>
      <c r="C17" s="2"/>
      <c r="D17" s="460">
        <v>47815</v>
      </c>
      <c r="E17" s="446"/>
      <c r="F17" s="446">
        <f t="shared" si="0"/>
        <v>135758</v>
      </c>
      <c r="G17" s="446"/>
      <c r="H17" s="446"/>
      <c r="I17" s="462">
        <v>61176</v>
      </c>
      <c r="J17" s="462"/>
      <c r="K17" s="462">
        <v>74582</v>
      </c>
      <c r="L17" s="462"/>
      <c r="M17" s="446">
        <f t="shared" si="1"/>
        <v>1087.7</v>
      </c>
      <c r="N17" s="446"/>
      <c r="O17" s="447" t="s">
        <v>10</v>
      </c>
      <c r="P17" s="447"/>
      <c r="Q17" s="447"/>
      <c r="R17" s="447"/>
      <c r="S17" s="447"/>
      <c r="T17" s="447"/>
      <c r="U17" s="447"/>
      <c r="V17" s="447"/>
      <c r="W17" s="16">
        <v>124.81</v>
      </c>
    </row>
    <row r="18" spans="1:23" ht="14.25" customHeight="1">
      <c r="A18" s="2"/>
      <c r="B18" s="334" t="s">
        <v>180</v>
      </c>
      <c r="C18" s="2"/>
      <c r="D18" s="460">
        <v>48129</v>
      </c>
      <c r="E18" s="446"/>
      <c r="F18" s="446">
        <f t="shared" si="0"/>
        <v>136437</v>
      </c>
      <c r="G18" s="446"/>
      <c r="H18" s="446"/>
      <c r="I18" s="462">
        <v>61484</v>
      </c>
      <c r="J18" s="462"/>
      <c r="K18" s="462">
        <v>74953</v>
      </c>
      <c r="L18" s="462"/>
      <c r="M18" s="446">
        <f t="shared" si="1"/>
        <v>1093</v>
      </c>
      <c r="N18" s="446"/>
      <c r="O18" s="447" t="s">
        <v>11</v>
      </c>
      <c r="P18" s="447"/>
      <c r="Q18" s="447"/>
      <c r="R18" s="447"/>
      <c r="S18" s="447"/>
      <c r="T18" s="447"/>
      <c r="U18" s="447"/>
      <c r="V18" s="447"/>
      <c r="W18" s="16">
        <v>124.83</v>
      </c>
    </row>
    <row r="19" spans="1:23" ht="14.25" customHeight="1">
      <c r="A19" s="2"/>
      <c r="B19" s="334" t="s">
        <v>184</v>
      </c>
      <c r="C19" s="2"/>
      <c r="D19" s="460">
        <v>48532</v>
      </c>
      <c r="E19" s="446"/>
      <c r="F19" s="446">
        <f t="shared" si="0"/>
        <v>136485</v>
      </c>
      <c r="G19" s="446"/>
      <c r="H19" s="446"/>
      <c r="I19" s="462">
        <v>61521</v>
      </c>
      <c r="J19" s="462"/>
      <c r="K19" s="462">
        <v>74964</v>
      </c>
      <c r="L19" s="462"/>
      <c r="M19" s="446">
        <f t="shared" si="1"/>
        <v>1092.9000000000001</v>
      </c>
      <c r="N19" s="446"/>
      <c r="O19" s="447" t="s">
        <v>124</v>
      </c>
      <c r="P19" s="447"/>
      <c r="Q19" s="447"/>
      <c r="R19" s="447"/>
      <c r="S19" s="447"/>
      <c r="T19" s="447"/>
      <c r="U19" s="447"/>
      <c r="V19" s="447"/>
      <c r="W19" s="16">
        <v>124.88</v>
      </c>
    </row>
    <row r="20" spans="1:23" ht="14.25" customHeight="1">
      <c r="A20" s="2"/>
      <c r="B20" s="334" t="s">
        <v>186</v>
      </c>
      <c r="C20" s="2"/>
      <c r="D20" s="460">
        <v>48652</v>
      </c>
      <c r="E20" s="446"/>
      <c r="F20" s="446">
        <f t="shared" si="0"/>
        <v>136449</v>
      </c>
      <c r="G20" s="446"/>
      <c r="H20" s="446"/>
      <c r="I20" s="462">
        <v>61489</v>
      </c>
      <c r="J20" s="462"/>
      <c r="K20" s="462">
        <v>74960</v>
      </c>
      <c r="L20" s="462"/>
      <c r="M20" s="446">
        <f t="shared" si="1"/>
        <v>1091.8</v>
      </c>
      <c r="N20" s="446"/>
      <c r="O20" s="456" t="s">
        <v>12</v>
      </c>
      <c r="P20" s="456"/>
      <c r="Q20" s="456"/>
      <c r="R20" s="456"/>
      <c r="S20" s="456"/>
      <c r="T20" s="456"/>
      <c r="U20" s="456"/>
      <c r="V20" s="456"/>
      <c r="W20" s="16">
        <v>124.98</v>
      </c>
    </row>
    <row r="21" spans="1:23" ht="14.25" customHeight="1">
      <c r="A21" s="2"/>
      <c r="B21" s="334" t="s">
        <v>187</v>
      </c>
      <c r="C21" s="2"/>
      <c r="D21" s="460">
        <v>48915</v>
      </c>
      <c r="E21" s="446"/>
      <c r="F21" s="446">
        <f t="shared" si="0"/>
        <v>135953</v>
      </c>
      <c r="G21" s="446"/>
      <c r="H21" s="446"/>
      <c r="I21" s="462">
        <v>61365</v>
      </c>
      <c r="J21" s="462"/>
      <c r="K21" s="462">
        <v>74588</v>
      </c>
      <c r="L21" s="462"/>
      <c r="M21" s="446">
        <f t="shared" si="1"/>
        <v>1086.9000000000001</v>
      </c>
      <c r="N21" s="446"/>
      <c r="O21" s="456" t="s">
        <v>13</v>
      </c>
      <c r="P21" s="456"/>
      <c r="Q21" s="456"/>
      <c r="R21" s="456"/>
      <c r="S21" s="456"/>
      <c r="T21" s="456"/>
      <c r="U21" s="456"/>
      <c r="V21" s="456"/>
      <c r="W21" s="16">
        <v>125.08</v>
      </c>
    </row>
    <row r="22" spans="1:23" ht="14.25" customHeight="1">
      <c r="A22" s="2"/>
      <c r="B22" s="334" t="s">
        <v>189</v>
      </c>
      <c r="C22" s="2"/>
      <c r="D22" s="460">
        <v>49048</v>
      </c>
      <c r="E22" s="446"/>
      <c r="F22" s="446">
        <f t="shared" si="0"/>
        <v>135441</v>
      </c>
      <c r="G22" s="446"/>
      <c r="H22" s="446"/>
      <c r="I22" s="462">
        <v>61094</v>
      </c>
      <c r="J22" s="462"/>
      <c r="K22" s="462">
        <v>74347</v>
      </c>
      <c r="L22" s="462"/>
      <c r="M22" s="446">
        <f t="shared" si="1"/>
        <v>1082.7</v>
      </c>
      <c r="N22" s="446"/>
      <c r="O22" s="456" t="s">
        <v>14</v>
      </c>
      <c r="P22" s="456"/>
      <c r="Q22" s="456"/>
      <c r="R22" s="456"/>
      <c r="S22" s="456"/>
      <c r="T22" s="456"/>
      <c r="U22" s="456"/>
      <c r="V22" s="456"/>
      <c r="W22" s="16">
        <v>125.09</v>
      </c>
    </row>
    <row r="23" spans="1:23" ht="14.25" customHeight="1">
      <c r="A23" s="3"/>
      <c r="B23" s="334" t="s">
        <v>191</v>
      </c>
      <c r="C23" s="2"/>
      <c r="D23" s="460">
        <v>49387</v>
      </c>
      <c r="E23" s="446"/>
      <c r="F23" s="446">
        <f t="shared" si="0"/>
        <v>134971</v>
      </c>
      <c r="G23" s="446"/>
      <c r="H23" s="446"/>
      <c r="I23" s="462">
        <v>60802</v>
      </c>
      <c r="J23" s="462"/>
      <c r="K23" s="462">
        <v>74169</v>
      </c>
      <c r="L23" s="462"/>
      <c r="M23" s="446">
        <f t="shared" si="1"/>
        <v>1079</v>
      </c>
      <c r="N23" s="446"/>
      <c r="O23" s="456" t="s">
        <v>15</v>
      </c>
      <c r="P23" s="456"/>
      <c r="Q23" s="456"/>
      <c r="R23" s="456"/>
      <c r="S23" s="456"/>
      <c r="T23" s="456"/>
      <c r="U23" s="456"/>
      <c r="V23" s="456"/>
      <c r="W23" s="16">
        <v>125.09</v>
      </c>
    </row>
    <row r="24" spans="1:23" ht="14.25" customHeight="1">
      <c r="A24" s="2"/>
      <c r="B24" s="334" t="s">
        <v>196</v>
      </c>
      <c r="C24" s="2"/>
      <c r="D24" s="460">
        <v>48844</v>
      </c>
      <c r="E24" s="446"/>
      <c r="F24" s="446">
        <f t="shared" si="0"/>
        <v>134775</v>
      </c>
      <c r="G24" s="446"/>
      <c r="H24" s="446"/>
      <c r="I24" s="462">
        <v>60753</v>
      </c>
      <c r="J24" s="462"/>
      <c r="K24" s="462">
        <v>74022</v>
      </c>
      <c r="L24" s="462"/>
      <c r="M24" s="446">
        <f t="shared" si="1"/>
        <v>1077.3</v>
      </c>
      <c r="N24" s="446"/>
      <c r="O24" s="456" t="s">
        <v>125</v>
      </c>
      <c r="P24" s="456"/>
      <c r="Q24" s="456"/>
      <c r="R24" s="456"/>
      <c r="S24" s="456"/>
      <c r="T24" s="456"/>
      <c r="U24" s="456"/>
      <c r="V24" s="456"/>
      <c r="W24" s="16">
        <v>125.1</v>
      </c>
    </row>
    <row r="25" spans="1:23" ht="14.25" customHeight="1">
      <c r="A25" s="2"/>
      <c r="B25" s="334" t="s">
        <v>198</v>
      </c>
      <c r="C25" s="2"/>
      <c r="D25" s="460">
        <v>48925</v>
      </c>
      <c r="E25" s="446"/>
      <c r="F25" s="446">
        <f t="shared" si="0"/>
        <v>134064</v>
      </c>
      <c r="G25" s="446"/>
      <c r="H25" s="446"/>
      <c r="I25" s="462">
        <v>60391</v>
      </c>
      <c r="J25" s="462"/>
      <c r="K25" s="462">
        <v>73673</v>
      </c>
      <c r="L25" s="462"/>
      <c r="M25" s="446">
        <f t="shared" si="1"/>
        <v>1070.3</v>
      </c>
      <c r="N25" s="446"/>
      <c r="O25" s="456" t="s">
        <v>16</v>
      </c>
      <c r="P25" s="456"/>
      <c r="Q25" s="456"/>
      <c r="R25" s="456"/>
      <c r="S25" s="456"/>
      <c r="T25" s="456"/>
      <c r="U25" s="456"/>
      <c r="V25" s="456"/>
      <c r="W25" s="16">
        <v>125.26</v>
      </c>
    </row>
    <row r="26" spans="1:23" ht="14.25" customHeight="1">
      <c r="A26" s="2"/>
      <c r="B26" s="334" t="s">
        <v>199</v>
      </c>
      <c r="C26" s="2"/>
      <c r="D26" s="460">
        <v>48527</v>
      </c>
      <c r="E26" s="446"/>
      <c r="F26" s="446">
        <f t="shared" si="0"/>
        <v>133458</v>
      </c>
      <c r="G26" s="446"/>
      <c r="H26" s="446"/>
      <c r="I26" s="462">
        <v>60005</v>
      </c>
      <c r="J26" s="462"/>
      <c r="K26" s="462">
        <v>73453</v>
      </c>
      <c r="L26" s="462"/>
      <c r="M26" s="446">
        <f t="shared" si="1"/>
        <v>1065.4000000000001</v>
      </c>
      <c r="N26" s="446"/>
      <c r="O26" s="456" t="s">
        <v>17</v>
      </c>
      <c r="P26" s="456"/>
      <c r="Q26" s="456"/>
      <c r="R26" s="456"/>
      <c r="S26" s="456"/>
      <c r="T26" s="456"/>
      <c r="U26" s="456"/>
      <c r="V26" s="456"/>
      <c r="W26" s="16">
        <v>125.26</v>
      </c>
    </row>
    <row r="27" spans="1:23" ht="14.25" customHeight="1">
      <c r="A27" s="2"/>
      <c r="B27" s="334" t="s">
        <v>201</v>
      </c>
      <c r="C27" s="2"/>
      <c r="D27" s="460">
        <v>48763</v>
      </c>
      <c r="E27" s="446"/>
      <c r="F27" s="446">
        <f t="shared" si="0"/>
        <v>132710</v>
      </c>
      <c r="G27" s="446"/>
      <c r="H27" s="446"/>
      <c r="I27" s="462">
        <v>59671</v>
      </c>
      <c r="J27" s="462"/>
      <c r="K27" s="462">
        <v>73039</v>
      </c>
      <c r="L27" s="462"/>
      <c r="M27" s="446">
        <f t="shared" si="1"/>
        <v>1060.7</v>
      </c>
      <c r="N27" s="446"/>
      <c r="O27" s="456" t="s">
        <v>18</v>
      </c>
      <c r="P27" s="456"/>
      <c r="Q27" s="456"/>
      <c r="R27" s="456"/>
      <c r="S27" s="456"/>
      <c r="T27" s="456"/>
      <c r="U27" s="456"/>
      <c r="V27" s="456"/>
      <c r="W27" s="16">
        <v>125.11</v>
      </c>
    </row>
    <row r="28" spans="1:23" ht="14.25" customHeight="1">
      <c r="A28" s="2" t="s">
        <v>19</v>
      </c>
      <c r="B28" s="334" t="s">
        <v>20</v>
      </c>
      <c r="C28" s="2" t="s">
        <v>549</v>
      </c>
      <c r="D28" s="460">
        <v>49231</v>
      </c>
      <c r="E28" s="446"/>
      <c r="F28" s="446">
        <f t="shared" si="0"/>
        <v>132270</v>
      </c>
      <c r="G28" s="446"/>
      <c r="H28" s="446"/>
      <c r="I28" s="462">
        <v>59607</v>
      </c>
      <c r="J28" s="462"/>
      <c r="K28" s="462">
        <v>72663</v>
      </c>
      <c r="L28" s="462"/>
      <c r="M28" s="446">
        <f t="shared" si="1"/>
        <v>1057.2</v>
      </c>
      <c r="N28" s="446"/>
      <c r="O28" s="456" t="s">
        <v>21</v>
      </c>
      <c r="P28" s="456"/>
      <c r="Q28" s="456"/>
      <c r="R28" s="456"/>
      <c r="S28" s="456"/>
      <c r="T28" s="456"/>
      <c r="U28" s="456"/>
      <c r="V28" s="456"/>
      <c r="W28" s="16">
        <v>125.11</v>
      </c>
    </row>
    <row r="29" spans="1:23" ht="14.25" customHeight="1">
      <c r="A29" s="2"/>
      <c r="B29" s="334" t="s">
        <v>543</v>
      </c>
      <c r="C29" s="2"/>
      <c r="D29" s="460">
        <v>49814</v>
      </c>
      <c r="E29" s="446"/>
      <c r="F29" s="446">
        <f t="shared" si="0"/>
        <v>130334</v>
      </c>
      <c r="G29" s="446"/>
      <c r="H29" s="446"/>
      <c r="I29" s="462">
        <v>58431</v>
      </c>
      <c r="J29" s="462"/>
      <c r="K29" s="462">
        <v>71903</v>
      </c>
      <c r="L29" s="462"/>
      <c r="M29" s="446">
        <f t="shared" si="1"/>
        <v>1041.8</v>
      </c>
      <c r="N29" s="446"/>
      <c r="O29" s="456" t="s">
        <v>126</v>
      </c>
      <c r="P29" s="456"/>
      <c r="Q29" s="456"/>
      <c r="R29" s="456"/>
      <c r="S29" s="456"/>
      <c r="T29" s="456"/>
      <c r="U29" s="456"/>
      <c r="V29" s="456"/>
      <c r="W29" s="16">
        <v>125.11</v>
      </c>
    </row>
    <row r="30" spans="1:23" ht="14.25" customHeight="1">
      <c r="A30" s="2"/>
      <c r="B30" s="334" t="s">
        <v>45</v>
      </c>
      <c r="C30" s="2"/>
      <c r="D30" s="460">
        <v>50120</v>
      </c>
      <c r="E30" s="446"/>
      <c r="F30" s="446">
        <f t="shared" si="0"/>
        <v>129977</v>
      </c>
      <c r="G30" s="446"/>
      <c r="H30" s="446"/>
      <c r="I30" s="462">
        <v>58170</v>
      </c>
      <c r="J30" s="462"/>
      <c r="K30" s="462">
        <v>71807</v>
      </c>
      <c r="L30" s="462"/>
      <c r="M30" s="446">
        <f t="shared" si="1"/>
        <v>1038.9000000000001</v>
      </c>
      <c r="N30" s="446"/>
      <c r="O30" s="456" t="s">
        <v>22</v>
      </c>
      <c r="P30" s="456"/>
      <c r="Q30" s="456"/>
      <c r="R30" s="456"/>
      <c r="S30" s="456"/>
      <c r="T30" s="456"/>
      <c r="U30" s="456"/>
      <c r="V30" s="456"/>
      <c r="W30" s="16">
        <v>125.11</v>
      </c>
    </row>
    <row r="31" spans="1:23" ht="14.25" customHeight="1">
      <c r="A31" s="2"/>
      <c r="B31" s="334" t="s">
        <v>46</v>
      </c>
      <c r="C31" s="2"/>
      <c r="D31" s="460">
        <v>50659</v>
      </c>
      <c r="E31" s="446"/>
      <c r="F31" s="446">
        <f t="shared" si="0"/>
        <v>129882</v>
      </c>
      <c r="G31" s="446"/>
      <c r="H31" s="446"/>
      <c r="I31" s="462">
        <v>58003</v>
      </c>
      <c r="J31" s="462"/>
      <c r="K31" s="462">
        <v>71879</v>
      </c>
      <c r="L31" s="462"/>
      <c r="M31" s="446">
        <f t="shared" si="1"/>
        <v>1038.0999999999999</v>
      </c>
      <c r="N31" s="446"/>
      <c r="O31" s="456" t="s">
        <v>23</v>
      </c>
      <c r="P31" s="456"/>
      <c r="Q31" s="456"/>
      <c r="R31" s="456"/>
      <c r="S31" s="456"/>
      <c r="T31" s="456"/>
      <c r="U31" s="456"/>
      <c r="V31" s="456"/>
      <c r="W31" s="16">
        <v>125.11</v>
      </c>
    </row>
    <row r="32" spans="1:23" ht="14.25" customHeight="1">
      <c r="A32" s="2"/>
      <c r="B32" s="334" t="s">
        <v>47</v>
      </c>
      <c r="C32" s="2"/>
      <c r="D32" s="460">
        <v>51108</v>
      </c>
      <c r="E32" s="446"/>
      <c r="F32" s="446">
        <f t="shared" si="0"/>
        <v>129441</v>
      </c>
      <c r="G32" s="446"/>
      <c r="H32" s="446"/>
      <c r="I32" s="462">
        <v>57807</v>
      </c>
      <c r="J32" s="462"/>
      <c r="K32" s="462">
        <v>71634</v>
      </c>
      <c r="L32" s="462"/>
      <c r="M32" s="446">
        <f t="shared" si="1"/>
        <v>1034.5</v>
      </c>
      <c r="N32" s="446"/>
      <c r="O32" s="456" t="s">
        <v>24</v>
      </c>
      <c r="P32" s="456"/>
      <c r="Q32" s="456"/>
      <c r="R32" s="456"/>
      <c r="S32" s="456"/>
      <c r="T32" s="456"/>
      <c r="U32" s="456"/>
      <c r="V32" s="456"/>
      <c r="W32" s="16">
        <v>125.13</v>
      </c>
    </row>
    <row r="33" spans="1:39" ht="14.25" customHeight="1">
      <c r="A33" s="2"/>
      <c r="B33" s="334" t="s">
        <v>48</v>
      </c>
      <c r="C33" s="2"/>
      <c r="D33" s="460">
        <v>51607</v>
      </c>
      <c r="E33" s="446"/>
      <c r="F33" s="446">
        <f t="shared" si="0"/>
        <v>129387</v>
      </c>
      <c r="G33" s="446"/>
      <c r="H33" s="446"/>
      <c r="I33" s="462">
        <v>57877</v>
      </c>
      <c r="J33" s="462"/>
      <c r="K33" s="462">
        <v>71510</v>
      </c>
      <c r="L33" s="462"/>
      <c r="M33" s="446">
        <f t="shared" si="1"/>
        <v>1034</v>
      </c>
      <c r="N33" s="446"/>
      <c r="O33" s="456" t="s">
        <v>25</v>
      </c>
      <c r="P33" s="456"/>
      <c r="Q33" s="456"/>
      <c r="R33" s="456"/>
      <c r="S33" s="456"/>
      <c r="T33" s="456"/>
      <c r="U33" s="456"/>
      <c r="V33" s="456"/>
      <c r="W33" s="16">
        <v>125.13</v>
      </c>
    </row>
    <row r="34" spans="1:39" ht="14.25" customHeight="1">
      <c r="A34" s="2"/>
      <c r="B34" s="334" t="s">
        <v>49</v>
      </c>
      <c r="C34" s="2"/>
      <c r="D34" s="460">
        <v>51453</v>
      </c>
      <c r="E34" s="446"/>
      <c r="F34" s="446">
        <f t="shared" si="0"/>
        <v>128255</v>
      </c>
      <c r="G34" s="446"/>
      <c r="H34" s="446"/>
      <c r="I34" s="462">
        <v>57376</v>
      </c>
      <c r="J34" s="462"/>
      <c r="K34" s="462">
        <v>70879</v>
      </c>
      <c r="L34" s="462"/>
      <c r="M34" s="446">
        <f t="shared" si="1"/>
        <v>1025</v>
      </c>
      <c r="N34" s="446"/>
      <c r="O34" s="456" t="s">
        <v>127</v>
      </c>
      <c r="P34" s="456"/>
      <c r="Q34" s="456"/>
      <c r="R34" s="456"/>
      <c r="S34" s="456"/>
      <c r="T34" s="456"/>
      <c r="U34" s="456"/>
      <c r="V34" s="456"/>
      <c r="W34" s="16">
        <v>125.13</v>
      </c>
    </row>
    <row r="35" spans="1:39" ht="14.25" customHeight="1">
      <c r="A35" s="2"/>
      <c r="B35" s="334" t="s">
        <v>50</v>
      </c>
      <c r="C35" s="2"/>
      <c r="D35" s="460">
        <v>51881</v>
      </c>
      <c r="E35" s="446"/>
      <c r="F35" s="446">
        <f t="shared" si="0"/>
        <v>127640</v>
      </c>
      <c r="G35" s="446"/>
      <c r="H35" s="446"/>
      <c r="I35" s="462">
        <v>56993</v>
      </c>
      <c r="J35" s="462"/>
      <c r="K35" s="462">
        <v>70647</v>
      </c>
      <c r="L35" s="462"/>
      <c r="M35" s="446">
        <f t="shared" si="1"/>
        <v>1020.1</v>
      </c>
      <c r="N35" s="446"/>
      <c r="O35" s="456" t="s">
        <v>26</v>
      </c>
      <c r="P35" s="456"/>
      <c r="Q35" s="456"/>
      <c r="R35" s="456"/>
      <c r="S35" s="456"/>
      <c r="T35" s="456"/>
      <c r="U35" s="456"/>
      <c r="V35" s="456"/>
      <c r="W35" s="16">
        <v>125.13</v>
      </c>
    </row>
    <row r="36" spans="1:39" ht="14.25" customHeight="1">
      <c r="A36" s="2"/>
      <c r="B36" s="334" t="s">
        <v>39</v>
      </c>
      <c r="C36" s="2"/>
      <c r="D36" s="460">
        <v>52368</v>
      </c>
      <c r="E36" s="446"/>
      <c r="F36" s="446">
        <f t="shared" si="0"/>
        <v>127486</v>
      </c>
      <c r="G36" s="446"/>
      <c r="H36" s="446"/>
      <c r="I36" s="462">
        <v>57009</v>
      </c>
      <c r="J36" s="462"/>
      <c r="K36" s="462">
        <v>70477</v>
      </c>
      <c r="L36" s="462"/>
      <c r="M36" s="446">
        <f t="shared" si="1"/>
        <v>1018.8</v>
      </c>
      <c r="N36" s="446"/>
      <c r="O36" s="456" t="s">
        <v>27</v>
      </c>
      <c r="P36" s="456"/>
      <c r="Q36" s="456"/>
      <c r="R36" s="456"/>
      <c r="S36" s="456"/>
      <c r="T36" s="456"/>
      <c r="U36" s="456"/>
      <c r="V36" s="456"/>
      <c r="W36" s="16">
        <v>125.13</v>
      </c>
    </row>
    <row r="37" spans="1:39" ht="14.25" customHeight="1">
      <c r="A37" s="2"/>
      <c r="B37" s="334" t="s">
        <v>40</v>
      </c>
      <c r="C37" s="2"/>
      <c r="D37" s="460">
        <v>52742</v>
      </c>
      <c r="E37" s="461"/>
      <c r="F37" s="446">
        <f t="shared" si="0"/>
        <v>127013</v>
      </c>
      <c r="G37" s="446"/>
      <c r="H37" s="446"/>
      <c r="I37" s="462">
        <v>56828</v>
      </c>
      <c r="J37" s="461"/>
      <c r="K37" s="462">
        <v>70185</v>
      </c>
      <c r="L37" s="461"/>
      <c r="M37" s="446">
        <f t="shared" si="1"/>
        <v>1015</v>
      </c>
      <c r="N37" s="446"/>
      <c r="O37" s="456" t="s">
        <v>28</v>
      </c>
      <c r="P37" s="457"/>
      <c r="Q37" s="457"/>
      <c r="R37" s="457"/>
      <c r="S37" s="457"/>
      <c r="T37" s="457"/>
      <c r="U37" s="457"/>
      <c r="V37" s="457"/>
      <c r="W37" s="16">
        <v>125.13</v>
      </c>
    </row>
    <row r="38" spans="1:39" ht="14.25" customHeight="1">
      <c r="A38" s="2"/>
      <c r="B38" s="334" t="s">
        <v>41</v>
      </c>
      <c r="C38" s="2"/>
      <c r="D38" s="460">
        <v>53075</v>
      </c>
      <c r="E38" s="461"/>
      <c r="F38" s="446">
        <f t="shared" si="0"/>
        <v>126553</v>
      </c>
      <c r="G38" s="446"/>
      <c r="H38" s="446"/>
      <c r="I38" s="462">
        <v>56618</v>
      </c>
      <c r="J38" s="461"/>
      <c r="K38" s="462">
        <v>69935</v>
      </c>
      <c r="L38" s="461"/>
      <c r="M38" s="446">
        <f t="shared" si="1"/>
        <v>1011.4</v>
      </c>
      <c r="N38" s="446"/>
      <c r="O38" s="456" t="s">
        <v>29</v>
      </c>
      <c r="P38" s="457"/>
      <c r="Q38" s="457"/>
      <c r="R38" s="457"/>
      <c r="S38" s="457"/>
      <c r="T38" s="457"/>
      <c r="U38" s="457"/>
      <c r="V38" s="457"/>
      <c r="W38" s="16">
        <v>125.13</v>
      </c>
    </row>
    <row r="39" spans="1:39" ht="14.25" customHeight="1">
      <c r="A39" s="2"/>
      <c r="B39" s="334" t="s">
        <v>42</v>
      </c>
      <c r="C39" s="2"/>
      <c r="D39" s="460">
        <v>52877</v>
      </c>
      <c r="E39" s="461"/>
      <c r="F39" s="446">
        <f>SUM(I39:L39)</f>
        <v>126523</v>
      </c>
      <c r="G39" s="446"/>
      <c r="H39" s="446"/>
      <c r="I39" s="462">
        <v>56905</v>
      </c>
      <c r="J39" s="461"/>
      <c r="K39" s="462">
        <v>69618</v>
      </c>
      <c r="L39" s="461"/>
      <c r="M39" s="446">
        <f t="shared" si="1"/>
        <v>1011.1</v>
      </c>
      <c r="N39" s="446"/>
      <c r="O39" s="456" t="s">
        <v>570</v>
      </c>
      <c r="P39" s="457"/>
      <c r="Q39" s="457"/>
      <c r="R39" s="457"/>
      <c r="S39" s="457"/>
      <c r="T39" s="457"/>
      <c r="U39" s="457"/>
      <c r="V39" s="457"/>
      <c r="W39" s="16">
        <v>125.13</v>
      </c>
    </row>
    <row r="40" spans="1:39" ht="14.25" customHeight="1" thickBot="1">
      <c r="A40" s="2"/>
      <c r="B40" s="334" t="s">
        <v>149</v>
      </c>
      <c r="C40" s="2"/>
      <c r="D40" s="460">
        <v>53931</v>
      </c>
      <c r="E40" s="461"/>
      <c r="F40" s="446">
        <f>SUM(I40:L40)</f>
        <v>126643</v>
      </c>
      <c r="G40" s="446"/>
      <c r="H40" s="446"/>
      <c r="I40" s="462">
        <v>57032</v>
      </c>
      <c r="J40" s="461"/>
      <c r="K40" s="462">
        <v>69611</v>
      </c>
      <c r="L40" s="461"/>
      <c r="M40" s="446">
        <f t="shared" si="1"/>
        <v>1012.1</v>
      </c>
      <c r="N40" s="446"/>
      <c r="O40" s="456" t="s">
        <v>506</v>
      </c>
      <c r="P40" s="457"/>
      <c r="Q40" s="457"/>
      <c r="R40" s="457"/>
      <c r="S40" s="457"/>
      <c r="T40" s="457"/>
      <c r="U40" s="457"/>
      <c r="V40" s="457"/>
      <c r="W40" s="16">
        <v>125.13</v>
      </c>
    </row>
    <row r="41" spans="1:39" ht="14.25" customHeight="1">
      <c r="A41" s="2"/>
      <c r="B41" s="334" t="s">
        <v>151</v>
      </c>
      <c r="C41" s="335"/>
      <c r="D41" s="452">
        <v>54653</v>
      </c>
      <c r="E41" s="446"/>
      <c r="F41" s="446">
        <v>126738</v>
      </c>
      <c r="G41" s="446"/>
      <c r="H41" s="446"/>
      <c r="I41" s="446">
        <v>57178</v>
      </c>
      <c r="J41" s="446"/>
      <c r="K41" s="446">
        <v>69560</v>
      </c>
      <c r="L41" s="446"/>
      <c r="M41" s="446">
        <f t="shared" si="1"/>
        <v>1012.9</v>
      </c>
      <c r="N41" s="446"/>
      <c r="O41" s="456" t="s">
        <v>507</v>
      </c>
      <c r="P41" s="457"/>
      <c r="Q41" s="457"/>
      <c r="R41" s="457"/>
      <c r="S41" s="457"/>
      <c r="T41" s="457"/>
      <c r="U41" s="457"/>
      <c r="V41" s="457"/>
      <c r="W41" s="16">
        <v>125.13</v>
      </c>
      <c r="X41" s="18"/>
      <c r="Y41" s="498" t="s">
        <v>816</v>
      </c>
      <c r="Z41" s="499"/>
      <c r="AA41" s="499"/>
      <c r="AB41" s="499"/>
      <c r="AC41" s="499"/>
      <c r="AD41" s="499"/>
      <c r="AE41" s="499"/>
      <c r="AF41" s="499"/>
      <c r="AG41" s="499"/>
      <c r="AH41" s="499"/>
      <c r="AI41" s="499"/>
      <c r="AJ41" s="499"/>
      <c r="AK41" s="499"/>
      <c r="AL41" s="499"/>
      <c r="AM41" s="500"/>
    </row>
    <row r="42" spans="1:39" ht="14.25" customHeight="1">
      <c r="A42" s="2"/>
      <c r="B42" s="334" t="s">
        <v>156</v>
      </c>
      <c r="C42" s="332"/>
      <c r="D42" s="452">
        <v>55467</v>
      </c>
      <c r="E42" s="446"/>
      <c r="F42" s="446">
        <v>126879</v>
      </c>
      <c r="G42" s="446"/>
      <c r="H42" s="446"/>
      <c r="I42" s="446">
        <v>57169</v>
      </c>
      <c r="J42" s="446"/>
      <c r="K42" s="446">
        <v>69710</v>
      </c>
      <c r="L42" s="446"/>
      <c r="M42" s="446">
        <f t="shared" si="1"/>
        <v>1014</v>
      </c>
      <c r="N42" s="446"/>
      <c r="O42" s="456" t="s">
        <v>509</v>
      </c>
      <c r="P42" s="457"/>
      <c r="Q42" s="457"/>
      <c r="R42" s="457"/>
      <c r="S42" s="457"/>
      <c r="T42" s="457"/>
      <c r="U42" s="457"/>
      <c r="V42" s="457"/>
      <c r="W42" s="16">
        <v>125.13</v>
      </c>
      <c r="X42" s="18"/>
      <c r="Y42" s="501"/>
      <c r="Z42" s="502"/>
      <c r="AA42" s="502"/>
      <c r="AB42" s="502"/>
      <c r="AC42" s="502"/>
      <c r="AD42" s="502"/>
      <c r="AE42" s="502"/>
      <c r="AF42" s="502"/>
      <c r="AG42" s="502"/>
      <c r="AH42" s="502"/>
      <c r="AI42" s="502"/>
      <c r="AJ42" s="502"/>
      <c r="AK42" s="502"/>
      <c r="AL42" s="502"/>
      <c r="AM42" s="503"/>
    </row>
    <row r="43" spans="1:39" ht="14.25" customHeight="1">
      <c r="A43" s="2"/>
      <c r="B43" s="334" t="s">
        <v>158</v>
      </c>
      <c r="C43" s="332"/>
      <c r="D43" s="452">
        <v>56026</v>
      </c>
      <c r="E43" s="446"/>
      <c r="F43" s="446">
        <v>126692</v>
      </c>
      <c r="G43" s="446"/>
      <c r="H43" s="446"/>
      <c r="I43" s="446">
        <v>57079</v>
      </c>
      <c r="J43" s="446"/>
      <c r="K43" s="446">
        <v>69613</v>
      </c>
      <c r="L43" s="446"/>
      <c r="M43" s="446">
        <f t="shared" si="1"/>
        <v>1012.5</v>
      </c>
      <c r="N43" s="446"/>
      <c r="O43" s="456" t="s">
        <v>814</v>
      </c>
      <c r="P43" s="457"/>
      <c r="Q43" s="457"/>
      <c r="R43" s="457"/>
      <c r="S43" s="457"/>
      <c r="T43" s="457"/>
      <c r="U43" s="457"/>
      <c r="V43" s="457"/>
      <c r="W43" s="16">
        <v>125.13</v>
      </c>
      <c r="X43" s="18"/>
      <c r="Y43" s="501"/>
      <c r="Z43" s="502"/>
      <c r="AA43" s="502"/>
      <c r="AB43" s="502"/>
      <c r="AC43" s="502"/>
      <c r="AD43" s="502"/>
      <c r="AE43" s="502"/>
      <c r="AF43" s="502"/>
      <c r="AG43" s="502"/>
      <c r="AH43" s="502"/>
      <c r="AI43" s="502"/>
      <c r="AJ43" s="502"/>
      <c r="AK43" s="502"/>
      <c r="AL43" s="502"/>
      <c r="AM43" s="503"/>
    </row>
    <row r="44" spans="1:39" ht="14.25" customHeight="1">
      <c r="A44" s="2"/>
      <c r="B44" s="334" t="s">
        <v>159</v>
      </c>
      <c r="C44" s="332"/>
      <c r="D44" s="452">
        <v>55108</v>
      </c>
      <c r="E44" s="446"/>
      <c r="F44" s="446">
        <v>126959</v>
      </c>
      <c r="G44" s="446"/>
      <c r="H44" s="446"/>
      <c r="I44" s="446">
        <v>57392</v>
      </c>
      <c r="J44" s="446"/>
      <c r="K44" s="446">
        <v>69567</v>
      </c>
      <c r="L44" s="446"/>
      <c r="M44" s="446">
        <f t="shared" si="1"/>
        <v>1014.5</v>
      </c>
      <c r="N44" s="446"/>
      <c r="O44" s="456" t="s">
        <v>752</v>
      </c>
      <c r="P44" s="457"/>
      <c r="Q44" s="457"/>
      <c r="R44" s="457"/>
      <c r="S44" s="457"/>
      <c r="T44" s="457"/>
      <c r="U44" s="457"/>
      <c r="V44" s="457"/>
      <c r="W44" s="16">
        <v>125.14</v>
      </c>
      <c r="X44" s="18"/>
      <c r="Y44" s="501"/>
      <c r="Z44" s="502"/>
      <c r="AA44" s="502"/>
      <c r="AB44" s="502"/>
      <c r="AC44" s="502"/>
      <c r="AD44" s="502"/>
      <c r="AE44" s="502"/>
      <c r="AF44" s="502"/>
      <c r="AG44" s="502"/>
      <c r="AH44" s="502"/>
      <c r="AI44" s="502"/>
      <c r="AJ44" s="502"/>
      <c r="AK44" s="502"/>
      <c r="AL44" s="502"/>
      <c r="AM44" s="503"/>
    </row>
    <row r="45" spans="1:39" ht="14.25" customHeight="1">
      <c r="A45" s="332"/>
      <c r="B45" s="333" t="s">
        <v>753</v>
      </c>
      <c r="C45" s="332"/>
      <c r="D45" s="452">
        <v>55324</v>
      </c>
      <c r="E45" s="446"/>
      <c r="F45" s="446">
        <v>126781</v>
      </c>
      <c r="G45" s="446"/>
      <c r="H45" s="446"/>
      <c r="I45" s="446">
        <v>57488</v>
      </c>
      <c r="J45" s="446"/>
      <c r="K45" s="446">
        <v>69293</v>
      </c>
      <c r="L45" s="446"/>
      <c r="M45" s="446">
        <f t="shared" si="1"/>
        <v>1013.1</v>
      </c>
      <c r="N45" s="446"/>
      <c r="O45" s="447" t="s">
        <v>571</v>
      </c>
      <c r="P45" s="448"/>
      <c r="Q45" s="448"/>
      <c r="R45" s="448"/>
      <c r="S45" s="448"/>
      <c r="T45" s="448"/>
      <c r="U45" s="448"/>
      <c r="V45" s="448"/>
      <c r="W45" s="16">
        <v>125.14</v>
      </c>
      <c r="X45" s="18"/>
      <c r="Y45" s="501"/>
      <c r="Z45" s="502"/>
      <c r="AA45" s="502"/>
      <c r="AB45" s="502"/>
      <c r="AC45" s="502"/>
      <c r="AD45" s="502"/>
      <c r="AE45" s="502"/>
      <c r="AF45" s="502"/>
      <c r="AG45" s="502"/>
      <c r="AH45" s="502"/>
      <c r="AI45" s="502"/>
      <c r="AJ45" s="502"/>
      <c r="AK45" s="502"/>
      <c r="AL45" s="502"/>
      <c r="AM45" s="503"/>
    </row>
    <row r="46" spans="1:39" ht="14.25" customHeight="1">
      <c r="A46" s="332"/>
      <c r="B46" s="333" t="s">
        <v>163</v>
      </c>
      <c r="C46" s="332"/>
      <c r="D46" s="452">
        <v>57181</v>
      </c>
      <c r="E46" s="446"/>
      <c r="F46" s="446">
        <v>127524</v>
      </c>
      <c r="G46" s="446"/>
      <c r="H46" s="446"/>
      <c r="I46" s="446">
        <v>57867</v>
      </c>
      <c r="J46" s="446"/>
      <c r="K46" s="446">
        <v>69657</v>
      </c>
      <c r="L46" s="446"/>
      <c r="M46" s="446">
        <f t="shared" si="1"/>
        <v>1019</v>
      </c>
      <c r="N46" s="446"/>
      <c r="O46" s="447" t="s">
        <v>754</v>
      </c>
      <c r="P46" s="448"/>
      <c r="Q46" s="448"/>
      <c r="R46" s="448"/>
      <c r="S46" s="448"/>
      <c r="T46" s="448"/>
      <c r="U46" s="448"/>
      <c r="V46" s="448"/>
      <c r="W46" s="16">
        <v>125.15</v>
      </c>
      <c r="X46" s="17"/>
      <c r="Y46" s="501"/>
      <c r="Z46" s="502"/>
      <c r="AA46" s="502"/>
      <c r="AB46" s="502"/>
      <c r="AC46" s="502"/>
      <c r="AD46" s="502"/>
      <c r="AE46" s="502"/>
      <c r="AF46" s="502"/>
      <c r="AG46" s="502"/>
      <c r="AH46" s="502"/>
      <c r="AI46" s="502"/>
      <c r="AJ46" s="502"/>
      <c r="AK46" s="502"/>
      <c r="AL46" s="502"/>
      <c r="AM46" s="503"/>
    </row>
    <row r="47" spans="1:39" s="17" customFormat="1" ht="14.25" customHeight="1" thickBot="1">
      <c r="A47" s="336"/>
      <c r="B47" s="333" t="s">
        <v>168</v>
      </c>
      <c r="C47" s="332"/>
      <c r="D47" s="452">
        <v>57605</v>
      </c>
      <c r="E47" s="446"/>
      <c r="F47" s="446">
        <f t="shared" ref="F47:F52" si="2">SUM(I47:L47)</f>
        <v>127172</v>
      </c>
      <c r="G47" s="446"/>
      <c r="H47" s="446"/>
      <c r="I47" s="446">
        <v>57648</v>
      </c>
      <c r="J47" s="446"/>
      <c r="K47" s="446">
        <v>69524</v>
      </c>
      <c r="L47" s="446"/>
      <c r="M47" s="446">
        <f t="shared" ref="M47:M53" si="3">ROUND((F47/W47),1)</f>
        <v>1016.2</v>
      </c>
      <c r="N47" s="446"/>
      <c r="O47" s="447" t="s">
        <v>812</v>
      </c>
      <c r="P47" s="448"/>
      <c r="Q47" s="448"/>
      <c r="R47" s="448"/>
      <c r="S47" s="448"/>
      <c r="T47" s="448"/>
      <c r="U47" s="448"/>
      <c r="V47" s="448"/>
      <c r="W47" s="16">
        <v>125.15</v>
      </c>
      <c r="Y47" s="504"/>
      <c r="Z47" s="505"/>
      <c r="AA47" s="505"/>
      <c r="AB47" s="505"/>
      <c r="AC47" s="505"/>
      <c r="AD47" s="505"/>
      <c r="AE47" s="505"/>
      <c r="AF47" s="505"/>
      <c r="AG47" s="505"/>
      <c r="AH47" s="505"/>
      <c r="AI47" s="505"/>
      <c r="AJ47" s="505"/>
      <c r="AK47" s="505"/>
      <c r="AL47" s="505"/>
      <c r="AM47" s="506"/>
    </row>
    <row r="48" spans="1:39" ht="14.25" customHeight="1">
      <c r="A48" s="332"/>
      <c r="B48" s="333" t="s">
        <v>170</v>
      </c>
      <c r="C48" s="332"/>
      <c r="D48" s="452">
        <v>57928</v>
      </c>
      <c r="E48" s="446"/>
      <c r="F48" s="446">
        <f t="shared" si="2"/>
        <v>126618</v>
      </c>
      <c r="G48" s="446"/>
      <c r="H48" s="446"/>
      <c r="I48" s="446">
        <v>57337</v>
      </c>
      <c r="J48" s="446"/>
      <c r="K48" s="446">
        <v>69281</v>
      </c>
      <c r="L48" s="446"/>
      <c r="M48" s="446">
        <f t="shared" si="3"/>
        <v>1011.6</v>
      </c>
      <c r="N48" s="446"/>
      <c r="O48" s="447" t="s">
        <v>815</v>
      </c>
      <c r="P48" s="448"/>
      <c r="Q48" s="448"/>
      <c r="R48" s="448"/>
      <c r="S48" s="448"/>
      <c r="T48" s="448"/>
      <c r="U48" s="448"/>
      <c r="V48" s="448"/>
      <c r="W48" s="16">
        <v>125.16</v>
      </c>
    </row>
    <row r="49" spans="1:34" ht="14.25" customHeight="1">
      <c r="A49" s="332"/>
      <c r="B49" s="333" t="s">
        <v>533</v>
      </c>
      <c r="C49" s="332"/>
      <c r="D49" s="452">
        <v>56070</v>
      </c>
      <c r="E49" s="446"/>
      <c r="F49" s="446">
        <f t="shared" si="2"/>
        <v>125385</v>
      </c>
      <c r="G49" s="446"/>
      <c r="H49" s="446"/>
      <c r="I49" s="446">
        <v>56868</v>
      </c>
      <c r="J49" s="446"/>
      <c r="K49" s="446">
        <v>68517</v>
      </c>
      <c r="L49" s="446"/>
      <c r="M49" s="446">
        <f t="shared" si="3"/>
        <v>1001.2</v>
      </c>
      <c r="N49" s="446"/>
      <c r="O49" s="456" t="s">
        <v>830</v>
      </c>
      <c r="P49" s="457"/>
      <c r="Q49" s="457"/>
      <c r="R49" s="457"/>
      <c r="S49" s="457"/>
      <c r="T49" s="457"/>
      <c r="U49" s="457"/>
      <c r="V49" s="457"/>
      <c r="W49" s="16">
        <v>125.23</v>
      </c>
    </row>
    <row r="50" spans="1:34" ht="14.25" customHeight="1">
      <c r="A50" s="332"/>
      <c r="B50" s="333" t="s">
        <v>829</v>
      </c>
      <c r="C50" s="332"/>
      <c r="D50" s="452">
        <v>55845</v>
      </c>
      <c r="E50" s="446"/>
      <c r="F50" s="446">
        <f t="shared" si="2"/>
        <v>124549</v>
      </c>
      <c r="G50" s="446"/>
      <c r="H50" s="446"/>
      <c r="I50" s="446">
        <v>56503</v>
      </c>
      <c r="J50" s="446"/>
      <c r="K50" s="446">
        <v>68046</v>
      </c>
      <c r="L50" s="446"/>
      <c r="M50" s="446">
        <f t="shared" si="3"/>
        <v>994.6</v>
      </c>
      <c r="N50" s="446"/>
      <c r="O50" s="456" t="s">
        <v>893</v>
      </c>
      <c r="P50" s="457"/>
      <c r="Q50" s="457"/>
      <c r="R50" s="457"/>
      <c r="S50" s="457"/>
      <c r="T50" s="457"/>
      <c r="U50" s="457"/>
      <c r="V50" s="457"/>
      <c r="W50" s="16">
        <v>125.23</v>
      </c>
      <c r="X50" s="1" t="s">
        <v>853</v>
      </c>
    </row>
    <row r="51" spans="1:34" ht="14.25" customHeight="1">
      <c r="A51" s="332"/>
      <c r="B51" s="333" t="s">
        <v>953</v>
      </c>
      <c r="C51" s="332"/>
      <c r="D51" s="452">
        <v>55143</v>
      </c>
      <c r="E51" s="446"/>
      <c r="F51" s="446">
        <f t="shared" si="2"/>
        <v>123477</v>
      </c>
      <c r="G51" s="446"/>
      <c r="H51" s="446"/>
      <c r="I51" s="446">
        <v>56138</v>
      </c>
      <c r="J51" s="446"/>
      <c r="K51" s="446">
        <v>67339</v>
      </c>
      <c r="L51" s="446"/>
      <c r="M51" s="446">
        <f t="shared" si="3"/>
        <v>986</v>
      </c>
      <c r="N51" s="446"/>
      <c r="O51" s="456" t="s">
        <v>954</v>
      </c>
      <c r="P51" s="457"/>
      <c r="Q51" s="457"/>
      <c r="R51" s="457"/>
      <c r="S51" s="457"/>
      <c r="T51" s="457"/>
      <c r="U51" s="457"/>
      <c r="V51" s="457"/>
      <c r="W51" s="16">
        <v>125.23</v>
      </c>
      <c r="X51" s="1" t="s">
        <v>956</v>
      </c>
    </row>
    <row r="52" spans="1:34" ht="14.25" customHeight="1">
      <c r="A52" s="332"/>
      <c r="B52" s="333" t="s">
        <v>534</v>
      </c>
      <c r="C52" s="332"/>
      <c r="D52" s="512">
        <v>55211</v>
      </c>
      <c r="E52" s="513"/>
      <c r="F52" s="446">
        <f t="shared" si="2"/>
        <v>122356</v>
      </c>
      <c r="G52" s="446"/>
      <c r="H52" s="446"/>
      <c r="I52" s="446">
        <v>55751</v>
      </c>
      <c r="J52" s="446"/>
      <c r="K52" s="446">
        <v>66605</v>
      </c>
      <c r="L52" s="446"/>
      <c r="M52" s="446">
        <f t="shared" si="3"/>
        <v>977.1</v>
      </c>
      <c r="N52" s="446"/>
      <c r="O52" s="447" t="s">
        <v>955</v>
      </c>
      <c r="P52" s="448"/>
      <c r="Q52" s="448"/>
      <c r="R52" s="448"/>
      <c r="S52" s="448"/>
      <c r="T52" s="448"/>
      <c r="U52" s="448"/>
      <c r="V52" s="448"/>
      <c r="W52" s="16">
        <v>125.23</v>
      </c>
      <c r="X52" s="1" t="s">
        <v>957</v>
      </c>
    </row>
    <row r="53" spans="1:34" ht="14.25" customHeight="1">
      <c r="A53" s="332"/>
      <c r="B53" s="333" t="s">
        <v>958</v>
      </c>
      <c r="C53" s="335"/>
      <c r="D53" s="514">
        <v>55921</v>
      </c>
      <c r="E53" s="514"/>
      <c r="F53" s="446">
        <f>SUM(I53:L53)</f>
        <v>121422</v>
      </c>
      <c r="G53" s="446"/>
      <c r="H53" s="446"/>
      <c r="I53" s="446">
        <v>55289</v>
      </c>
      <c r="J53" s="446"/>
      <c r="K53" s="446">
        <v>66133</v>
      </c>
      <c r="L53" s="446"/>
      <c r="M53" s="446">
        <f t="shared" si="3"/>
        <v>969.6</v>
      </c>
      <c r="N53" s="446"/>
      <c r="O53" s="447" t="s">
        <v>962</v>
      </c>
      <c r="P53" s="448"/>
      <c r="Q53" s="448"/>
      <c r="R53" s="448"/>
      <c r="S53" s="448"/>
      <c r="T53" s="448"/>
      <c r="U53" s="448"/>
      <c r="V53" s="448"/>
      <c r="W53" s="16">
        <v>125.23</v>
      </c>
      <c r="X53" s="1" t="s">
        <v>959</v>
      </c>
      <c r="AB53" s="340" t="s">
        <v>960</v>
      </c>
    </row>
    <row r="54" spans="1:34" s="17" customFormat="1" ht="14.25" customHeight="1">
      <c r="A54" s="336"/>
      <c r="B54" s="333" t="s">
        <v>963</v>
      </c>
      <c r="C54" s="332"/>
      <c r="D54" s="520">
        <v>55624</v>
      </c>
      <c r="E54" s="514"/>
      <c r="F54" s="446">
        <v>122138</v>
      </c>
      <c r="G54" s="446"/>
      <c r="H54" s="446"/>
      <c r="I54" s="446">
        <v>55482</v>
      </c>
      <c r="J54" s="446"/>
      <c r="K54" s="446">
        <v>66656</v>
      </c>
      <c r="L54" s="446"/>
      <c r="M54" s="446">
        <f>ROUND((F54/W54),1)</f>
        <v>974.5</v>
      </c>
      <c r="N54" s="446"/>
      <c r="O54" s="447" t="s">
        <v>969</v>
      </c>
      <c r="P54" s="448"/>
      <c r="Q54" s="448"/>
      <c r="R54" s="448"/>
      <c r="S54" s="448"/>
      <c r="T54" s="448"/>
      <c r="U54" s="448"/>
      <c r="V54" s="448"/>
      <c r="W54" s="16">
        <v>125.34</v>
      </c>
      <c r="X54" s="1" t="s">
        <v>975</v>
      </c>
      <c r="Y54" s="1"/>
      <c r="Z54" s="1"/>
      <c r="AA54" s="1"/>
      <c r="AB54" s="337"/>
    </row>
    <row r="55" spans="1:34" s="17" customFormat="1" ht="14.25" customHeight="1" thickBot="1">
      <c r="A55" s="398"/>
      <c r="B55" s="399" t="s">
        <v>979</v>
      </c>
      <c r="C55" s="398"/>
      <c r="D55" s="516">
        <v>55515</v>
      </c>
      <c r="E55" s="517"/>
      <c r="F55" s="518">
        <v>121305</v>
      </c>
      <c r="G55" s="518"/>
      <c r="H55" s="518"/>
      <c r="I55" s="518">
        <v>55103</v>
      </c>
      <c r="J55" s="518"/>
      <c r="K55" s="518">
        <v>66202</v>
      </c>
      <c r="L55" s="518"/>
      <c r="M55" s="518">
        <v>968</v>
      </c>
      <c r="N55" s="518"/>
      <c r="O55" s="521" t="s">
        <v>977</v>
      </c>
      <c r="P55" s="522"/>
      <c r="Q55" s="522"/>
      <c r="R55" s="522"/>
      <c r="S55" s="522"/>
      <c r="T55" s="522"/>
      <c r="U55" s="522"/>
      <c r="V55" s="522"/>
      <c r="W55" s="16">
        <v>125.34</v>
      </c>
      <c r="X55" s="1" t="s">
        <v>981</v>
      </c>
      <c r="AB55" s="337"/>
    </row>
    <row r="56" spans="1:34" s="17" customFormat="1" ht="15" customHeight="1">
      <c r="A56" s="22" t="s">
        <v>807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4"/>
      <c r="T56" s="24"/>
      <c r="U56" s="24"/>
      <c r="V56" s="83" t="s">
        <v>978</v>
      </c>
      <c r="W56" s="16"/>
    </row>
    <row r="57" spans="1:34" s="4" customFormat="1" ht="17.25" customHeight="1">
      <c r="A57" s="447" t="s">
        <v>974</v>
      </c>
      <c r="B57" s="447"/>
      <c r="C57" s="447"/>
      <c r="D57" s="447"/>
      <c r="E57" s="447"/>
      <c r="F57" s="447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</row>
    <row r="58" spans="1:34" s="4" customFormat="1" ht="9" customHeight="1"/>
    <row r="59" spans="1:34" s="4" customFormat="1" ht="8.2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34" ht="17.25">
      <c r="A60" s="515" t="s">
        <v>876</v>
      </c>
      <c r="B60" s="490"/>
      <c r="C60" s="490"/>
      <c r="D60" s="490"/>
      <c r="E60" s="490"/>
      <c r="F60" s="490"/>
      <c r="G60" s="490"/>
      <c r="H60" s="490"/>
      <c r="I60" s="490"/>
      <c r="J60" s="490"/>
      <c r="K60" s="490"/>
      <c r="L60" s="490"/>
      <c r="M60" s="490"/>
      <c r="N60" s="490"/>
      <c r="O60" s="490"/>
      <c r="P60" s="490"/>
      <c r="Q60" s="490"/>
      <c r="R60" s="490"/>
      <c r="S60" s="490"/>
      <c r="T60" s="490"/>
      <c r="U60" s="490"/>
      <c r="V60" s="490"/>
    </row>
    <row r="61" spans="1:34" ht="15" customHeight="1" thickBot="1">
      <c r="B61" s="2"/>
      <c r="C61" s="2"/>
      <c r="D61" s="2"/>
      <c r="E61" s="2"/>
      <c r="F61" s="2"/>
      <c r="G61" s="2"/>
      <c r="H61" s="84"/>
      <c r="I61" s="2"/>
      <c r="J61" s="2"/>
      <c r="K61" s="2"/>
      <c r="L61" s="2"/>
      <c r="Q61" s="508" t="s">
        <v>982</v>
      </c>
      <c r="R61" s="509"/>
      <c r="S61" s="509"/>
      <c r="T61" s="509"/>
      <c r="U61" s="509"/>
      <c r="V61" s="509"/>
    </row>
    <row r="62" spans="1:34" s="400" customFormat="1" ht="15" customHeight="1">
      <c r="A62" s="491" t="s">
        <v>508</v>
      </c>
      <c r="B62" s="491"/>
      <c r="C62" s="458"/>
      <c r="D62" s="491" t="s">
        <v>983</v>
      </c>
      <c r="E62" s="491"/>
      <c r="F62" s="491"/>
      <c r="G62" s="510" t="s">
        <v>3</v>
      </c>
      <c r="H62" s="459"/>
      <c r="I62" s="510" t="s">
        <v>4</v>
      </c>
      <c r="J62" s="459"/>
      <c r="K62" s="458" t="s">
        <v>30</v>
      </c>
      <c r="L62" s="459"/>
      <c r="M62" s="492" t="s">
        <v>31</v>
      </c>
      <c r="N62" s="493"/>
      <c r="O62" s="496" t="s">
        <v>984</v>
      </c>
      <c r="P62" s="497"/>
      <c r="Q62" s="494" t="s">
        <v>985</v>
      </c>
      <c r="R62" s="495"/>
      <c r="S62" s="510" t="s">
        <v>986</v>
      </c>
      <c r="T62" s="459"/>
      <c r="U62" s="510" t="s">
        <v>32</v>
      </c>
      <c r="V62" s="511"/>
      <c r="Y62" s="26"/>
      <c r="Z62" s="26"/>
      <c r="AA62" s="26"/>
      <c r="AB62" s="26"/>
      <c r="AC62" s="31"/>
      <c r="AD62" s="36"/>
      <c r="AE62" s="31"/>
      <c r="AF62" s="36"/>
      <c r="AG62" s="31"/>
      <c r="AH62" s="36"/>
    </row>
    <row r="63" spans="1:34" ht="15" customHeight="1">
      <c r="A63" s="31" t="s">
        <v>548</v>
      </c>
      <c r="B63" s="333" t="s">
        <v>987</v>
      </c>
      <c r="C63" s="333" t="s">
        <v>875</v>
      </c>
      <c r="D63" s="449">
        <f>IF(U63=0,"",SUM(K63:V63))</f>
        <v>3910</v>
      </c>
      <c r="E63" s="450"/>
      <c r="F63" s="450"/>
      <c r="G63" s="507">
        <v>1895</v>
      </c>
      <c r="H63" s="445"/>
      <c r="I63" s="443">
        <v>2015</v>
      </c>
      <c r="J63" s="445"/>
      <c r="K63" s="507">
        <v>1299</v>
      </c>
      <c r="L63" s="445"/>
      <c r="M63" s="443">
        <v>784</v>
      </c>
      <c r="N63" s="443"/>
      <c r="O63" s="443">
        <v>135</v>
      </c>
      <c r="P63" s="445"/>
      <c r="Q63" s="443">
        <v>227</v>
      </c>
      <c r="R63" s="445"/>
      <c r="S63" s="443">
        <v>345</v>
      </c>
      <c r="T63" s="445"/>
      <c r="U63" s="443">
        <v>1120</v>
      </c>
      <c r="V63" s="443"/>
      <c r="W63" s="401"/>
      <c r="Y63" s="26"/>
      <c r="Z63" s="26"/>
      <c r="AA63" s="26"/>
      <c r="AB63" s="26"/>
      <c r="AC63" s="402"/>
      <c r="AD63" s="403"/>
      <c r="AE63" s="402"/>
      <c r="AF63" s="403"/>
      <c r="AG63" s="402"/>
      <c r="AH63" s="403"/>
    </row>
    <row r="64" spans="1:34" s="26" customFormat="1" ht="15" customHeight="1">
      <c r="A64" s="31"/>
      <c r="B64" s="333" t="s">
        <v>988</v>
      </c>
      <c r="C64" s="404"/>
      <c r="D64" s="449">
        <f>IF(U64=0,"",SUM(K64:V64))</f>
        <v>4038</v>
      </c>
      <c r="E64" s="450"/>
      <c r="F64" s="451"/>
      <c r="G64" s="443">
        <v>1951</v>
      </c>
      <c r="H64" s="445"/>
      <c r="I64" s="443">
        <v>2087</v>
      </c>
      <c r="J64" s="444"/>
      <c r="K64" s="443">
        <v>1159</v>
      </c>
      <c r="L64" s="445"/>
      <c r="M64" s="443">
        <v>781</v>
      </c>
      <c r="N64" s="443"/>
      <c r="O64" s="443">
        <v>139</v>
      </c>
      <c r="P64" s="445"/>
      <c r="Q64" s="443">
        <v>278</v>
      </c>
      <c r="R64" s="445"/>
      <c r="S64" s="443">
        <v>442</v>
      </c>
      <c r="T64" s="445"/>
      <c r="U64" s="443">
        <v>1239</v>
      </c>
      <c r="V64" s="443"/>
      <c r="W64" s="401"/>
      <c r="AC64" s="402"/>
      <c r="AD64" s="403"/>
      <c r="AE64" s="402"/>
      <c r="AF64" s="403"/>
      <c r="AG64" s="402"/>
      <c r="AH64" s="403"/>
    </row>
    <row r="65" spans="1:34" s="26" customFormat="1" ht="15" customHeight="1">
      <c r="A65" s="31"/>
      <c r="B65" s="333" t="s">
        <v>989</v>
      </c>
      <c r="C65" s="404"/>
      <c r="D65" s="449">
        <f>IF(U65=0,"",SUM(K65:V65))</f>
        <v>4168</v>
      </c>
      <c r="E65" s="450"/>
      <c r="F65" s="451"/>
      <c r="G65" s="443">
        <v>2062</v>
      </c>
      <c r="H65" s="445"/>
      <c r="I65" s="443">
        <v>2106</v>
      </c>
      <c r="J65" s="444"/>
      <c r="K65" s="443">
        <v>1012</v>
      </c>
      <c r="L65" s="445"/>
      <c r="M65" s="443">
        <v>758</v>
      </c>
      <c r="N65" s="443"/>
      <c r="O65" s="443">
        <v>143</v>
      </c>
      <c r="P65" s="445"/>
      <c r="Q65" s="443">
        <v>348</v>
      </c>
      <c r="R65" s="445"/>
      <c r="S65" s="443">
        <v>509</v>
      </c>
      <c r="T65" s="445"/>
      <c r="U65" s="443">
        <v>1398</v>
      </c>
      <c r="V65" s="443"/>
      <c r="W65" s="401"/>
      <c r="AC65" s="402"/>
      <c r="AD65" s="403"/>
      <c r="AE65" s="402"/>
      <c r="AF65" s="403"/>
      <c r="AG65" s="402"/>
      <c r="AH65" s="403"/>
    </row>
    <row r="66" spans="1:34" s="26" customFormat="1" ht="15" customHeight="1">
      <c r="A66" s="31"/>
      <c r="B66" s="333" t="s">
        <v>990</v>
      </c>
      <c r="C66" s="333"/>
      <c r="D66" s="449">
        <v>4147</v>
      </c>
      <c r="E66" s="450"/>
      <c r="F66" s="450"/>
      <c r="G66" s="507">
        <v>2016</v>
      </c>
      <c r="H66" s="445"/>
      <c r="I66" s="443">
        <v>2131</v>
      </c>
      <c r="J66" s="444"/>
      <c r="K66" s="443">
        <v>956</v>
      </c>
      <c r="L66" s="445"/>
      <c r="M66" s="443">
        <v>732</v>
      </c>
      <c r="N66" s="443"/>
      <c r="O66" s="443">
        <v>143</v>
      </c>
      <c r="P66" s="445"/>
      <c r="Q66" s="443">
        <v>362</v>
      </c>
      <c r="R66" s="445"/>
      <c r="S66" s="443">
        <v>513</v>
      </c>
      <c r="T66" s="445"/>
      <c r="U66" s="443">
        <v>1441</v>
      </c>
      <c r="V66" s="443"/>
      <c r="W66" s="401"/>
      <c r="AC66" s="405"/>
      <c r="AD66" s="406"/>
      <c r="AE66" s="405"/>
      <c r="AF66" s="406"/>
      <c r="AG66" s="405"/>
      <c r="AH66" s="406"/>
    </row>
    <row r="67" spans="1:34" s="26" customFormat="1" ht="15" customHeight="1" thickBot="1">
      <c r="A67" s="407"/>
      <c r="B67" s="399" t="s">
        <v>991</v>
      </c>
      <c r="C67" s="399"/>
      <c r="D67" s="485">
        <v>4220</v>
      </c>
      <c r="E67" s="486"/>
      <c r="F67" s="486"/>
      <c r="G67" s="455">
        <v>2029</v>
      </c>
      <c r="H67" s="454"/>
      <c r="I67" s="453">
        <v>2191</v>
      </c>
      <c r="J67" s="489"/>
      <c r="K67" s="453">
        <v>906</v>
      </c>
      <c r="L67" s="454"/>
      <c r="M67" s="453">
        <v>715</v>
      </c>
      <c r="N67" s="453"/>
      <c r="O67" s="453">
        <v>150</v>
      </c>
      <c r="P67" s="454"/>
      <c r="Q67" s="453">
        <v>401</v>
      </c>
      <c r="R67" s="454"/>
      <c r="S67" s="453">
        <v>490</v>
      </c>
      <c r="T67" s="454"/>
      <c r="U67" s="453">
        <v>1558</v>
      </c>
      <c r="V67" s="453"/>
      <c r="W67" s="401"/>
      <c r="AC67" s="405"/>
      <c r="AD67" s="406"/>
      <c r="AE67" s="405"/>
      <c r="AF67" s="406"/>
      <c r="AG67" s="405"/>
      <c r="AH67" s="406"/>
    </row>
    <row r="68" spans="1:34" ht="16.5" customHeight="1">
      <c r="A68" s="519" t="s">
        <v>1017</v>
      </c>
      <c r="B68" s="519"/>
      <c r="C68" s="519"/>
      <c r="D68" s="519"/>
      <c r="E68" s="519"/>
      <c r="F68" s="519"/>
      <c r="G68" s="519"/>
      <c r="H68" s="519"/>
      <c r="I68" s="519"/>
      <c r="J68" s="519"/>
      <c r="K68" s="519"/>
      <c r="L68" s="519"/>
      <c r="M68" s="519"/>
      <c r="N68" s="519"/>
      <c r="O68" s="26"/>
      <c r="P68" s="29"/>
      <c r="Q68" s="26"/>
      <c r="R68" s="487" t="s">
        <v>992</v>
      </c>
      <c r="S68" s="488"/>
      <c r="T68" s="488"/>
      <c r="U68" s="488"/>
      <c r="V68" s="488"/>
    </row>
    <row r="70" spans="1:34" ht="15" customHeight="1">
      <c r="G70" s="19"/>
      <c r="H70" s="19"/>
    </row>
  </sheetData>
  <mergeCells count="379">
    <mergeCell ref="M66:N66"/>
    <mergeCell ref="O64:P64"/>
    <mergeCell ref="A68:N68"/>
    <mergeCell ref="D54:E54"/>
    <mergeCell ref="Q66:R66"/>
    <mergeCell ref="S66:T66"/>
    <mergeCell ref="K55:L55"/>
    <mergeCell ref="M55:N55"/>
    <mergeCell ref="O55:V55"/>
    <mergeCell ref="S63:T63"/>
    <mergeCell ref="U66:V66"/>
    <mergeCell ref="D66:F66"/>
    <mergeCell ref="G66:H66"/>
    <mergeCell ref="I66:J66"/>
    <mergeCell ref="K66:L66"/>
    <mergeCell ref="K52:L52"/>
    <mergeCell ref="O66:P66"/>
    <mergeCell ref="D55:E55"/>
    <mergeCell ref="F55:H55"/>
    <mergeCell ref="I55:J55"/>
    <mergeCell ref="S64:T64"/>
    <mergeCell ref="S62:T62"/>
    <mergeCell ref="O51:V51"/>
    <mergeCell ref="I62:J62"/>
    <mergeCell ref="F53:H53"/>
    <mergeCell ref="I53:J53"/>
    <mergeCell ref="D62:F62"/>
    <mergeCell ref="D53:E53"/>
    <mergeCell ref="F54:H54"/>
    <mergeCell ref="A60:V60"/>
    <mergeCell ref="D51:E51"/>
    <mergeCell ref="F51:H51"/>
    <mergeCell ref="D52:E52"/>
    <mergeCell ref="F52:H52"/>
    <mergeCell ref="I52:J52"/>
    <mergeCell ref="O47:V47"/>
    <mergeCell ref="M49:N49"/>
    <mergeCell ref="M52:N52"/>
    <mergeCell ref="O52:V52"/>
    <mergeCell ref="M51:N51"/>
    <mergeCell ref="O45:V45"/>
    <mergeCell ref="G63:H63"/>
    <mergeCell ref="I63:J63"/>
    <mergeCell ref="K63:L63"/>
    <mergeCell ref="M63:N63"/>
    <mergeCell ref="O63:P63"/>
    <mergeCell ref="O53:V53"/>
    <mergeCell ref="Q61:V61"/>
    <mergeCell ref="U62:V62"/>
    <mergeCell ref="G62:H62"/>
    <mergeCell ref="M42:N42"/>
    <mergeCell ref="Y41:AM47"/>
    <mergeCell ref="M41:N41"/>
    <mergeCell ref="K46:L46"/>
    <mergeCell ref="M47:N47"/>
    <mergeCell ref="K41:L41"/>
    <mergeCell ref="O46:V46"/>
    <mergeCell ref="K42:L42"/>
    <mergeCell ref="M46:N46"/>
    <mergeCell ref="K44:L44"/>
    <mergeCell ref="I44:J44"/>
    <mergeCell ref="I42:J42"/>
    <mergeCell ref="O41:V41"/>
    <mergeCell ref="O43:V43"/>
    <mergeCell ref="K45:L45"/>
    <mergeCell ref="I46:J46"/>
    <mergeCell ref="M45:N45"/>
    <mergeCell ref="K43:L43"/>
    <mergeCell ref="M44:N44"/>
    <mergeCell ref="M43:N43"/>
    <mergeCell ref="O6:V6"/>
    <mergeCell ref="O7:V7"/>
    <mergeCell ref="O8:V8"/>
    <mergeCell ref="O9:V9"/>
    <mergeCell ref="A62:C62"/>
    <mergeCell ref="M62:N62"/>
    <mergeCell ref="Q62:R62"/>
    <mergeCell ref="O62:P62"/>
    <mergeCell ref="F39:H39"/>
    <mergeCell ref="D44:E44"/>
    <mergeCell ref="O39:V39"/>
    <mergeCell ref="M39:N39"/>
    <mergeCell ref="O44:V44"/>
    <mergeCell ref="W3:W4"/>
    <mergeCell ref="O16:V16"/>
    <mergeCell ref="O17:V17"/>
    <mergeCell ref="O18:V18"/>
    <mergeCell ref="O11:V11"/>
    <mergeCell ref="O5:V5"/>
    <mergeCell ref="M6:N6"/>
    <mergeCell ref="D43:E43"/>
    <mergeCell ref="K53:L53"/>
    <mergeCell ref="M53:N53"/>
    <mergeCell ref="D45:E45"/>
    <mergeCell ref="F45:H45"/>
    <mergeCell ref="I45:J45"/>
    <mergeCell ref="F46:H46"/>
    <mergeCell ref="I51:J51"/>
    <mergeCell ref="K51:L51"/>
    <mergeCell ref="F44:H44"/>
    <mergeCell ref="D67:F67"/>
    <mergeCell ref="O67:P67"/>
    <mergeCell ref="R68:V68"/>
    <mergeCell ref="Q63:R63"/>
    <mergeCell ref="U63:V63"/>
    <mergeCell ref="S67:T67"/>
    <mergeCell ref="Q67:R67"/>
    <mergeCell ref="U67:V67"/>
    <mergeCell ref="M67:N67"/>
    <mergeCell ref="I67:J67"/>
    <mergeCell ref="M40:N40"/>
    <mergeCell ref="M48:N48"/>
    <mergeCell ref="A57:Q57"/>
    <mergeCell ref="K48:L48"/>
    <mergeCell ref="F49:H49"/>
    <mergeCell ref="O42:V42"/>
    <mergeCell ref="O40:V40"/>
    <mergeCell ref="D46:E46"/>
    <mergeCell ref="D48:E48"/>
    <mergeCell ref="K47:L47"/>
    <mergeCell ref="D25:E25"/>
    <mergeCell ref="D26:E26"/>
    <mergeCell ref="F35:H35"/>
    <mergeCell ref="I30:J30"/>
    <mergeCell ref="I27:J27"/>
    <mergeCell ref="I29:J29"/>
    <mergeCell ref="I28:J28"/>
    <mergeCell ref="D29:E29"/>
    <mergeCell ref="D27:E27"/>
    <mergeCell ref="D33:E33"/>
    <mergeCell ref="D16:E16"/>
    <mergeCell ref="D18:E18"/>
    <mergeCell ref="K40:L40"/>
    <mergeCell ref="D15:E15"/>
    <mergeCell ref="D19:E19"/>
    <mergeCell ref="D20:E20"/>
    <mergeCell ref="D21:E21"/>
    <mergeCell ref="D23:E23"/>
    <mergeCell ref="D28:E28"/>
    <mergeCell ref="D22:E22"/>
    <mergeCell ref="F11:H11"/>
    <mergeCell ref="D12:E12"/>
    <mergeCell ref="D17:E17"/>
    <mergeCell ref="I9:J9"/>
    <mergeCell ref="I10:J10"/>
    <mergeCell ref="D9:E9"/>
    <mergeCell ref="F13:H13"/>
    <mergeCell ref="F12:H12"/>
    <mergeCell ref="D14:E14"/>
    <mergeCell ref="F10:H10"/>
    <mergeCell ref="D8:E8"/>
    <mergeCell ref="I5:J5"/>
    <mergeCell ref="F5:H5"/>
    <mergeCell ref="I7:J7"/>
    <mergeCell ref="I8:J8"/>
    <mergeCell ref="F8:H8"/>
    <mergeCell ref="F7:H7"/>
    <mergeCell ref="D7:E7"/>
    <mergeCell ref="M7:N7"/>
    <mergeCell ref="K6:L6"/>
    <mergeCell ref="K10:L10"/>
    <mergeCell ref="K8:L8"/>
    <mergeCell ref="M8:N8"/>
    <mergeCell ref="K7:L7"/>
    <mergeCell ref="D13:E13"/>
    <mergeCell ref="D10:E10"/>
    <mergeCell ref="D11:E11"/>
    <mergeCell ref="A1:V1"/>
    <mergeCell ref="D5:E5"/>
    <mergeCell ref="D6:E6"/>
    <mergeCell ref="F6:H6"/>
    <mergeCell ref="A3:C4"/>
    <mergeCell ref="I4:J4"/>
    <mergeCell ref="M5:N5"/>
    <mergeCell ref="K5:L5"/>
    <mergeCell ref="I6:J6"/>
    <mergeCell ref="A2:V2"/>
    <mergeCell ref="D35:E35"/>
    <mergeCell ref="D36:E36"/>
    <mergeCell ref="D32:E32"/>
    <mergeCell ref="F32:H32"/>
    <mergeCell ref="F33:H33"/>
    <mergeCell ref="F34:H34"/>
    <mergeCell ref="F17:H17"/>
    <mergeCell ref="F20:H20"/>
    <mergeCell ref="F28:H28"/>
    <mergeCell ref="F24:H24"/>
    <mergeCell ref="F25:H25"/>
    <mergeCell ref="F26:H26"/>
    <mergeCell ref="F27:H27"/>
    <mergeCell ref="F19:H19"/>
    <mergeCell ref="F14:H14"/>
    <mergeCell ref="I18:J18"/>
    <mergeCell ref="F16:H16"/>
    <mergeCell ref="I16:J16"/>
    <mergeCell ref="F15:H15"/>
    <mergeCell ref="I15:J15"/>
    <mergeCell ref="F18:H18"/>
    <mergeCell ref="I17:J17"/>
    <mergeCell ref="I12:J12"/>
    <mergeCell ref="K11:L11"/>
    <mergeCell ref="K18:L18"/>
    <mergeCell ref="I13:J13"/>
    <mergeCell ref="I14:J14"/>
    <mergeCell ref="K36:L36"/>
    <mergeCell ref="K12:L12"/>
    <mergeCell ref="K13:L13"/>
    <mergeCell ref="K14:L14"/>
    <mergeCell ref="K21:L21"/>
    <mergeCell ref="K28:L28"/>
    <mergeCell ref="K37:L37"/>
    <mergeCell ref="K27:L27"/>
    <mergeCell ref="F9:H9"/>
    <mergeCell ref="K39:L39"/>
    <mergeCell ref="I21:J21"/>
    <mergeCell ref="I22:J22"/>
    <mergeCell ref="I19:J19"/>
    <mergeCell ref="I20:J20"/>
    <mergeCell ref="I11:J11"/>
    <mergeCell ref="K20:L20"/>
    <mergeCell ref="K15:L15"/>
    <mergeCell ref="K16:L16"/>
    <mergeCell ref="I39:J39"/>
    <mergeCell ref="I32:J32"/>
    <mergeCell ref="K22:L22"/>
    <mergeCell ref="K38:L38"/>
    <mergeCell ref="K25:L25"/>
    <mergeCell ref="K34:L34"/>
    <mergeCell ref="K35:L35"/>
    <mergeCell ref="M28:N28"/>
    <mergeCell ref="M34:N34"/>
    <mergeCell ref="M14:N14"/>
    <mergeCell ref="M18:N18"/>
    <mergeCell ref="M19:N19"/>
    <mergeCell ref="M27:N27"/>
    <mergeCell ref="M29:N29"/>
    <mergeCell ref="M15:N15"/>
    <mergeCell ref="M31:N31"/>
    <mergeCell ref="O19:V19"/>
    <mergeCell ref="M10:N10"/>
    <mergeCell ref="M9:N9"/>
    <mergeCell ref="M22:N22"/>
    <mergeCell ref="K17:L17"/>
    <mergeCell ref="M11:N11"/>
    <mergeCell ref="M12:N12"/>
    <mergeCell ref="M17:N17"/>
    <mergeCell ref="K9:L9"/>
    <mergeCell ref="K19:L19"/>
    <mergeCell ref="O12:V12"/>
    <mergeCell ref="M13:N13"/>
    <mergeCell ref="O10:V10"/>
    <mergeCell ref="M36:N36"/>
    <mergeCell ref="M21:N21"/>
    <mergeCell ref="M23:N23"/>
    <mergeCell ref="M24:N24"/>
    <mergeCell ref="M25:N25"/>
    <mergeCell ref="M26:N26"/>
    <mergeCell ref="M33:N33"/>
    <mergeCell ref="M3:N3"/>
    <mergeCell ref="D3:E4"/>
    <mergeCell ref="F3:L3"/>
    <mergeCell ref="O3:V4"/>
    <mergeCell ref="M4:N4"/>
    <mergeCell ref="K4:L4"/>
    <mergeCell ref="F4:H4"/>
    <mergeCell ref="O30:V30"/>
    <mergeCell ref="O26:V26"/>
    <mergeCell ref="M20:N20"/>
    <mergeCell ref="O13:V13"/>
    <mergeCell ref="O14:V14"/>
    <mergeCell ref="O15:V15"/>
    <mergeCell ref="O20:V20"/>
    <mergeCell ref="O22:V22"/>
    <mergeCell ref="O21:V21"/>
    <mergeCell ref="M16:N16"/>
    <mergeCell ref="K30:L30"/>
    <mergeCell ref="K33:L33"/>
    <mergeCell ref="O24:V24"/>
    <mergeCell ref="O25:V25"/>
    <mergeCell ref="M32:N32"/>
    <mergeCell ref="K32:L32"/>
    <mergeCell ref="M30:N30"/>
    <mergeCell ref="O27:V27"/>
    <mergeCell ref="O28:V28"/>
    <mergeCell ref="O29:V29"/>
    <mergeCell ref="K23:L23"/>
    <mergeCell ref="K24:L24"/>
    <mergeCell ref="O23:V23"/>
    <mergeCell ref="I23:J23"/>
    <mergeCell ref="I24:J24"/>
    <mergeCell ref="K26:L26"/>
    <mergeCell ref="I26:J26"/>
    <mergeCell ref="I25:J25"/>
    <mergeCell ref="D24:E24"/>
    <mergeCell ref="O35:V35"/>
    <mergeCell ref="K29:L29"/>
    <mergeCell ref="D31:E31"/>
    <mergeCell ref="F21:H21"/>
    <mergeCell ref="F22:H22"/>
    <mergeCell ref="F23:H23"/>
    <mergeCell ref="F29:H29"/>
    <mergeCell ref="F30:H30"/>
    <mergeCell ref="F31:H31"/>
    <mergeCell ref="D30:E30"/>
    <mergeCell ref="I33:J33"/>
    <mergeCell ref="I34:J34"/>
    <mergeCell ref="I31:J31"/>
    <mergeCell ref="O38:V38"/>
    <mergeCell ref="O31:V31"/>
    <mergeCell ref="O32:V32"/>
    <mergeCell ref="O33:V33"/>
    <mergeCell ref="O34:V34"/>
    <mergeCell ref="O36:V36"/>
    <mergeCell ref="O37:V37"/>
    <mergeCell ref="D39:E39"/>
    <mergeCell ref="D40:E40"/>
    <mergeCell ref="F40:H40"/>
    <mergeCell ref="D34:E34"/>
    <mergeCell ref="M38:N38"/>
    <mergeCell ref="M35:N35"/>
    <mergeCell ref="M37:N37"/>
    <mergeCell ref="I36:J36"/>
    <mergeCell ref="I40:J40"/>
    <mergeCell ref="F36:H36"/>
    <mergeCell ref="K31:L31"/>
    <mergeCell ref="I37:J37"/>
    <mergeCell ref="I38:J38"/>
    <mergeCell ref="M50:N50"/>
    <mergeCell ref="F41:H41"/>
    <mergeCell ref="I41:J41"/>
    <mergeCell ref="I43:J43"/>
    <mergeCell ref="F43:H43"/>
    <mergeCell ref="I35:J35"/>
    <mergeCell ref="D37:E37"/>
    <mergeCell ref="F37:H37"/>
    <mergeCell ref="D38:E38"/>
    <mergeCell ref="F38:H38"/>
    <mergeCell ref="D42:E42"/>
    <mergeCell ref="F42:H42"/>
    <mergeCell ref="D41:E41"/>
    <mergeCell ref="K67:L67"/>
    <mergeCell ref="G67:H67"/>
    <mergeCell ref="I49:J49"/>
    <mergeCell ref="K49:L49"/>
    <mergeCell ref="O48:V48"/>
    <mergeCell ref="O49:V49"/>
    <mergeCell ref="K50:L50"/>
    <mergeCell ref="O50:V50"/>
    <mergeCell ref="Q64:R64"/>
    <mergeCell ref="K62:L62"/>
    <mergeCell ref="D47:E47"/>
    <mergeCell ref="I47:J47"/>
    <mergeCell ref="D50:E50"/>
    <mergeCell ref="F50:H50"/>
    <mergeCell ref="I50:J50"/>
    <mergeCell ref="D49:E49"/>
    <mergeCell ref="I48:J48"/>
    <mergeCell ref="F48:H48"/>
    <mergeCell ref="F47:H47"/>
    <mergeCell ref="D63:F63"/>
    <mergeCell ref="Q65:R65"/>
    <mergeCell ref="S65:T65"/>
    <mergeCell ref="U65:V65"/>
    <mergeCell ref="D65:F65"/>
    <mergeCell ref="G65:H65"/>
    <mergeCell ref="U64:V64"/>
    <mergeCell ref="D64:F64"/>
    <mergeCell ref="G64:H64"/>
    <mergeCell ref="I64:J64"/>
    <mergeCell ref="M64:N64"/>
    <mergeCell ref="I65:J65"/>
    <mergeCell ref="K65:L65"/>
    <mergeCell ref="M65:N65"/>
    <mergeCell ref="O65:P65"/>
    <mergeCell ref="I54:J54"/>
    <mergeCell ref="K54:L54"/>
    <mergeCell ref="M54:N54"/>
    <mergeCell ref="O54:V54"/>
    <mergeCell ref="K64:L64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showGridLines="0" tabSelected="1" topLeftCell="A37" zoomScale="90" zoomScaleNormal="90" workbookViewId="0"/>
  </sheetViews>
  <sheetFormatPr defaultColWidth="4.875" defaultRowHeight="18.95" customHeight="1"/>
  <cols>
    <col min="1" max="1" width="6.125" style="1" customWidth="1"/>
    <col min="2" max="2" width="4.875" style="1" customWidth="1"/>
    <col min="3" max="3" width="3.875" style="1" customWidth="1"/>
    <col min="4" max="18" width="4.875" style="1"/>
    <col min="19" max="19" width="5.5" style="1" bestFit="1" customWidth="1"/>
    <col min="20" max="21" width="9.625" style="1" customWidth="1"/>
    <col min="22" max="16384" width="4.875" style="1"/>
  </cols>
  <sheetData>
    <row r="1" spans="1:18" ht="18.95" customHeight="1">
      <c r="A1" s="515" t="s">
        <v>993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</row>
    <row r="2" spans="1:18" ht="18.95" customHeight="1" thickBot="1">
      <c r="A2" s="2"/>
      <c r="B2" s="2"/>
      <c r="C2" s="2"/>
      <c r="D2" s="2"/>
      <c r="E2" s="84"/>
      <c r="F2" s="85"/>
      <c r="G2" s="85"/>
      <c r="H2" s="2"/>
      <c r="I2" s="2"/>
      <c r="J2" s="2"/>
    </row>
    <row r="3" spans="1:18" ht="18.95" customHeight="1">
      <c r="A3" s="536" t="s">
        <v>545</v>
      </c>
      <c r="B3" s="459"/>
      <c r="C3" s="459"/>
      <c r="D3" s="528" t="s">
        <v>503</v>
      </c>
      <c r="E3" s="459"/>
      <c r="F3" s="459"/>
      <c r="G3" s="528" t="s">
        <v>504</v>
      </c>
      <c r="H3" s="459"/>
      <c r="I3" s="459"/>
      <c r="J3" s="459"/>
      <c r="K3" s="459"/>
      <c r="L3" s="459"/>
      <c r="M3" s="528" t="s">
        <v>505</v>
      </c>
      <c r="N3" s="459"/>
      <c r="O3" s="459"/>
      <c r="P3" s="459"/>
      <c r="Q3" s="459"/>
      <c r="R3" s="511"/>
    </row>
    <row r="4" spans="1:18" ht="18.95" customHeight="1">
      <c r="A4" s="537"/>
      <c r="B4" s="534"/>
      <c r="C4" s="534"/>
      <c r="D4" s="534"/>
      <c r="E4" s="534"/>
      <c r="F4" s="534"/>
      <c r="G4" s="533" t="s">
        <v>34</v>
      </c>
      <c r="H4" s="534"/>
      <c r="I4" s="533" t="s">
        <v>35</v>
      </c>
      <c r="J4" s="534"/>
      <c r="K4" s="533" t="s">
        <v>36</v>
      </c>
      <c r="L4" s="534"/>
      <c r="M4" s="533" t="s">
        <v>34</v>
      </c>
      <c r="N4" s="534"/>
      <c r="O4" s="533" t="s">
        <v>37</v>
      </c>
      <c r="P4" s="534"/>
      <c r="Q4" s="533" t="s">
        <v>38</v>
      </c>
      <c r="R4" s="538"/>
    </row>
    <row r="5" spans="1:18" ht="18.95" customHeight="1">
      <c r="A5" s="83" t="s">
        <v>19</v>
      </c>
      <c r="B5" s="88" t="s">
        <v>994</v>
      </c>
      <c r="C5" s="89" t="s">
        <v>544</v>
      </c>
      <c r="D5" s="524">
        <v>-767</v>
      </c>
      <c r="E5" s="527"/>
      <c r="F5" s="527"/>
      <c r="G5" s="524">
        <v>-622</v>
      </c>
      <c r="H5" s="527"/>
      <c r="I5" s="524">
        <v>876</v>
      </c>
      <c r="J5" s="527"/>
      <c r="K5" s="524">
        <v>1498</v>
      </c>
      <c r="L5" s="527"/>
      <c r="M5" s="524">
        <v>-145</v>
      </c>
      <c r="N5" s="527"/>
      <c r="O5" s="524">
        <v>5468</v>
      </c>
      <c r="P5" s="527"/>
      <c r="Q5" s="524">
        <v>5613</v>
      </c>
      <c r="R5" s="527"/>
    </row>
    <row r="6" spans="1:18" ht="18.95" customHeight="1">
      <c r="A6" s="83"/>
      <c r="B6" s="88" t="s">
        <v>995</v>
      </c>
      <c r="C6" s="342"/>
      <c r="D6" s="523">
        <v>-442</v>
      </c>
      <c r="E6" s="524"/>
      <c r="F6" s="524"/>
      <c r="G6" s="524">
        <v>-566</v>
      </c>
      <c r="H6" s="524"/>
      <c r="I6" s="524">
        <v>863</v>
      </c>
      <c r="J6" s="524"/>
      <c r="K6" s="524">
        <v>1429</v>
      </c>
      <c r="L6" s="524"/>
      <c r="M6" s="524">
        <v>124</v>
      </c>
      <c r="N6" s="524"/>
      <c r="O6" s="524">
        <v>5690</v>
      </c>
      <c r="P6" s="524"/>
      <c r="Q6" s="524">
        <v>5566</v>
      </c>
      <c r="R6" s="524"/>
    </row>
    <row r="7" spans="1:18" ht="18.95" customHeight="1">
      <c r="A7" s="83"/>
      <c r="B7" s="88" t="s">
        <v>996</v>
      </c>
      <c r="C7" s="383"/>
      <c r="D7" s="523">
        <v>-917</v>
      </c>
      <c r="E7" s="524"/>
      <c r="F7" s="524"/>
      <c r="G7" s="524">
        <v>-641</v>
      </c>
      <c r="H7" s="524"/>
      <c r="I7" s="524">
        <v>822</v>
      </c>
      <c r="J7" s="524"/>
      <c r="K7" s="524">
        <v>1463</v>
      </c>
      <c r="L7" s="524"/>
      <c r="M7" s="524">
        <v>-276</v>
      </c>
      <c r="N7" s="524"/>
      <c r="O7" s="524">
        <v>5284</v>
      </c>
      <c r="P7" s="524"/>
      <c r="Q7" s="524">
        <v>5560</v>
      </c>
      <c r="R7" s="524"/>
    </row>
    <row r="8" spans="1:18" ht="18.95" customHeight="1">
      <c r="A8" s="83"/>
      <c r="B8" s="384" t="s">
        <v>997</v>
      </c>
      <c r="C8" s="385"/>
      <c r="D8" s="531">
        <v>-976</v>
      </c>
      <c r="E8" s="529"/>
      <c r="F8" s="529"/>
      <c r="G8" s="529">
        <v>-697</v>
      </c>
      <c r="H8" s="529"/>
      <c r="I8" s="529">
        <v>803</v>
      </c>
      <c r="J8" s="529"/>
      <c r="K8" s="529">
        <v>1500</v>
      </c>
      <c r="L8" s="529"/>
      <c r="M8" s="529">
        <v>-279</v>
      </c>
      <c r="N8" s="529"/>
      <c r="O8" s="529">
        <v>5233</v>
      </c>
      <c r="P8" s="529"/>
      <c r="Q8" s="529">
        <v>5512</v>
      </c>
      <c r="R8" s="529"/>
    </row>
    <row r="9" spans="1:18" ht="18.95" customHeight="1">
      <c r="A9" s="83"/>
      <c r="B9" s="88"/>
      <c r="C9" s="22"/>
      <c r="D9" s="409"/>
      <c r="E9" s="410"/>
      <c r="F9" s="410"/>
      <c r="G9" s="411"/>
      <c r="H9" s="410"/>
      <c r="I9" s="411"/>
      <c r="J9" s="410"/>
      <c r="K9" s="411"/>
      <c r="L9" s="410"/>
      <c r="M9" s="411"/>
      <c r="N9" s="410"/>
      <c r="O9" s="411"/>
      <c r="P9" s="410"/>
      <c r="Q9" s="411"/>
      <c r="R9" s="410"/>
    </row>
    <row r="10" spans="1:18" ht="18.95" customHeight="1">
      <c r="A10" s="83"/>
      <c r="B10" s="88" t="s">
        <v>43</v>
      </c>
      <c r="C10" s="22" t="s">
        <v>33</v>
      </c>
      <c r="D10" s="523">
        <v>-192</v>
      </c>
      <c r="E10" s="527"/>
      <c r="F10" s="527"/>
      <c r="G10" s="524">
        <v>-77</v>
      </c>
      <c r="H10" s="527"/>
      <c r="I10" s="524">
        <v>72</v>
      </c>
      <c r="J10" s="527"/>
      <c r="K10" s="524">
        <v>149</v>
      </c>
      <c r="L10" s="527"/>
      <c r="M10" s="524">
        <v>-115</v>
      </c>
      <c r="N10" s="527"/>
      <c r="O10" s="524">
        <v>199</v>
      </c>
      <c r="P10" s="527"/>
      <c r="Q10" s="524">
        <v>314</v>
      </c>
      <c r="R10" s="527"/>
    </row>
    <row r="11" spans="1:18" ht="18.95" customHeight="1">
      <c r="A11" s="83"/>
      <c r="B11" s="88" t="s">
        <v>44</v>
      </c>
      <c r="C11" s="22"/>
      <c r="D11" s="523">
        <v>-218</v>
      </c>
      <c r="E11" s="527"/>
      <c r="F11" s="527"/>
      <c r="G11" s="524">
        <v>-74</v>
      </c>
      <c r="H11" s="527"/>
      <c r="I11" s="524">
        <v>51</v>
      </c>
      <c r="J11" s="527"/>
      <c r="K11" s="524">
        <v>125</v>
      </c>
      <c r="L11" s="527"/>
      <c r="M11" s="524">
        <v>-144</v>
      </c>
      <c r="N11" s="527"/>
      <c r="O11" s="524">
        <v>272</v>
      </c>
      <c r="P11" s="527"/>
      <c r="Q11" s="524">
        <v>416</v>
      </c>
      <c r="R11" s="527"/>
    </row>
    <row r="12" spans="1:18" ht="18.95" customHeight="1">
      <c r="A12" s="83"/>
      <c r="B12" s="88" t="s">
        <v>45</v>
      </c>
      <c r="C12" s="22"/>
      <c r="D12" s="523">
        <v>-570</v>
      </c>
      <c r="E12" s="527"/>
      <c r="F12" s="527"/>
      <c r="G12" s="524">
        <v>-61</v>
      </c>
      <c r="H12" s="527"/>
      <c r="I12" s="524">
        <v>64</v>
      </c>
      <c r="J12" s="527"/>
      <c r="K12" s="524">
        <v>125</v>
      </c>
      <c r="L12" s="527"/>
      <c r="M12" s="524">
        <v>-509</v>
      </c>
      <c r="N12" s="527"/>
      <c r="O12" s="524">
        <v>839</v>
      </c>
      <c r="P12" s="527"/>
      <c r="Q12" s="524">
        <v>1348</v>
      </c>
      <c r="R12" s="527"/>
    </row>
    <row r="13" spans="1:18" ht="18.95" customHeight="1">
      <c r="A13" s="83"/>
      <c r="B13" s="88" t="s">
        <v>46</v>
      </c>
      <c r="C13" s="22"/>
      <c r="D13" s="523">
        <v>548</v>
      </c>
      <c r="E13" s="527"/>
      <c r="F13" s="527"/>
      <c r="G13" s="524">
        <v>-44</v>
      </c>
      <c r="H13" s="527"/>
      <c r="I13" s="524">
        <v>56</v>
      </c>
      <c r="J13" s="527"/>
      <c r="K13" s="524">
        <v>100</v>
      </c>
      <c r="L13" s="527"/>
      <c r="M13" s="524">
        <v>592</v>
      </c>
      <c r="N13" s="527"/>
      <c r="O13" s="524">
        <v>1022</v>
      </c>
      <c r="P13" s="527"/>
      <c r="Q13" s="524">
        <v>430</v>
      </c>
      <c r="R13" s="527"/>
    </row>
    <row r="14" spans="1:18" ht="18.95" customHeight="1">
      <c r="A14" s="83"/>
      <c r="B14" s="88" t="s">
        <v>47</v>
      </c>
      <c r="C14" s="22"/>
      <c r="D14" s="523">
        <v>-111</v>
      </c>
      <c r="E14" s="527"/>
      <c r="F14" s="527"/>
      <c r="G14" s="524">
        <v>-71</v>
      </c>
      <c r="H14" s="527"/>
      <c r="I14" s="524">
        <v>67</v>
      </c>
      <c r="J14" s="527"/>
      <c r="K14" s="524">
        <v>138</v>
      </c>
      <c r="L14" s="527"/>
      <c r="M14" s="524">
        <v>-40</v>
      </c>
      <c r="N14" s="527"/>
      <c r="O14" s="524">
        <v>269</v>
      </c>
      <c r="P14" s="527"/>
      <c r="Q14" s="524">
        <v>309</v>
      </c>
      <c r="R14" s="527"/>
    </row>
    <row r="15" spans="1:18" ht="18.95" customHeight="1">
      <c r="A15" s="83"/>
      <c r="B15" s="88" t="s">
        <v>48</v>
      </c>
      <c r="C15" s="22"/>
      <c r="D15" s="523">
        <v>-93</v>
      </c>
      <c r="E15" s="527"/>
      <c r="F15" s="527"/>
      <c r="G15" s="524">
        <v>-30</v>
      </c>
      <c r="H15" s="527"/>
      <c r="I15" s="524">
        <v>79</v>
      </c>
      <c r="J15" s="527"/>
      <c r="K15" s="524">
        <v>109</v>
      </c>
      <c r="L15" s="527"/>
      <c r="M15" s="524">
        <v>-63</v>
      </c>
      <c r="N15" s="527"/>
      <c r="O15" s="524">
        <v>300</v>
      </c>
      <c r="P15" s="527"/>
      <c r="Q15" s="524">
        <v>363</v>
      </c>
      <c r="R15" s="527"/>
    </row>
    <row r="16" spans="1:18" ht="18.95" customHeight="1">
      <c r="A16" s="83"/>
      <c r="B16" s="88" t="s">
        <v>49</v>
      </c>
      <c r="C16" s="22"/>
      <c r="D16" s="523">
        <v>-276</v>
      </c>
      <c r="E16" s="527"/>
      <c r="F16" s="527"/>
      <c r="G16" s="524">
        <v>-61</v>
      </c>
      <c r="H16" s="527"/>
      <c r="I16" s="524">
        <v>53</v>
      </c>
      <c r="J16" s="527"/>
      <c r="K16" s="524">
        <v>114</v>
      </c>
      <c r="L16" s="527"/>
      <c r="M16" s="524">
        <v>-215</v>
      </c>
      <c r="N16" s="527"/>
      <c r="O16" s="524">
        <v>329</v>
      </c>
      <c r="P16" s="527"/>
      <c r="Q16" s="524">
        <v>544</v>
      </c>
      <c r="R16" s="527"/>
    </row>
    <row r="17" spans="1:18" ht="18.95" customHeight="1">
      <c r="A17" s="83"/>
      <c r="B17" s="88" t="s">
        <v>50</v>
      </c>
      <c r="C17" s="22"/>
      <c r="D17" s="523">
        <v>-156</v>
      </c>
      <c r="E17" s="527"/>
      <c r="F17" s="527"/>
      <c r="G17" s="524">
        <v>-68</v>
      </c>
      <c r="H17" s="527"/>
      <c r="I17" s="524">
        <v>70</v>
      </c>
      <c r="J17" s="527"/>
      <c r="K17" s="524">
        <v>138</v>
      </c>
      <c r="L17" s="527"/>
      <c r="M17" s="524">
        <v>-88</v>
      </c>
      <c r="N17" s="527"/>
      <c r="O17" s="524">
        <v>285</v>
      </c>
      <c r="P17" s="527"/>
      <c r="Q17" s="524">
        <v>373</v>
      </c>
      <c r="R17" s="527"/>
    </row>
    <row r="18" spans="1:18" ht="18.95" customHeight="1">
      <c r="A18" s="83"/>
      <c r="B18" s="88" t="s">
        <v>39</v>
      </c>
      <c r="C18" s="22"/>
      <c r="D18" s="523">
        <v>361</v>
      </c>
      <c r="E18" s="527"/>
      <c r="F18" s="527"/>
      <c r="G18" s="524">
        <v>-29</v>
      </c>
      <c r="H18" s="527"/>
      <c r="I18" s="524">
        <v>72</v>
      </c>
      <c r="J18" s="527"/>
      <c r="K18" s="524">
        <v>101</v>
      </c>
      <c r="L18" s="527"/>
      <c r="M18" s="524">
        <v>390</v>
      </c>
      <c r="N18" s="527"/>
      <c r="O18" s="524">
        <v>879</v>
      </c>
      <c r="P18" s="527"/>
      <c r="Q18" s="524">
        <v>489</v>
      </c>
      <c r="R18" s="527"/>
    </row>
    <row r="19" spans="1:18" ht="18.95" customHeight="1">
      <c r="A19" s="83"/>
      <c r="B19" s="88" t="s">
        <v>40</v>
      </c>
      <c r="C19" s="22"/>
      <c r="D19" s="523">
        <v>-46</v>
      </c>
      <c r="E19" s="527"/>
      <c r="F19" s="527"/>
      <c r="G19" s="524">
        <v>-41</v>
      </c>
      <c r="H19" s="527"/>
      <c r="I19" s="524">
        <v>75</v>
      </c>
      <c r="J19" s="527"/>
      <c r="K19" s="524">
        <v>116</v>
      </c>
      <c r="L19" s="527"/>
      <c r="M19" s="524">
        <v>-5</v>
      </c>
      <c r="N19" s="527"/>
      <c r="O19" s="524">
        <v>299</v>
      </c>
      <c r="P19" s="527"/>
      <c r="Q19" s="524">
        <v>304</v>
      </c>
      <c r="R19" s="527"/>
    </row>
    <row r="20" spans="1:18" ht="18.95" customHeight="1">
      <c r="A20" s="83"/>
      <c r="B20" s="88" t="s">
        <v>41</v>
      </c>
      <c r="C20" s="22"/>
      <c r="D20" s="523">
        <v>-111</v>
      </c>
      <c r="E20" s="527"/>
      <c r="F20" s="527"/>
      <c r="G20" s="524">
        <v>-73</v>
      </c>
      <c r="H20" s="527"/>
      <c r="I20" s="524">
        <v>68</v>
      </c>
      <c r="J20" s="527"/>
      <c r="K20" s="524">
        <v>141</v>
      </c>
      <c r="L20" s="527"/>
      <c r="M20" s="524">
        <v>-38</v>
      </c>
      <c r="N20" s="527"/>
      <c r="O20" s="524">
        <v>252</v>
      </c>
      <c r="P20" s="527"/>
      <c r="Q20" s="524">
        <v>290</v>
      </c>
      <c r="R20" s="527"/>
    </row>
    <row r="21" spans="1:18" ht="18.95" customHeight="1" thickBot="1">
      <c r="A21" s="382"/>
      <c r="B21" s="386" t="s">
        <v>42</v>
      </c>
      <c r="C21" s="109"/>
      <c r="D21" s="530">
        <v>-112</v>
      </c>
      <c r="E21" s="526"/>
      <c r="F21" s="526"/>
      <c r="G21" s="525">
        <v>-68</v>
      </c>
      <c r="H21" s="525"/>
      <c r="I21" s="525">
        <v>76</v>
      </c>
      <c r="J21" s="526"/>
      <c r="K21" s="525">
        <v>144</v>
      </c>
      <c r="L21" s="526"/>
      <c r="M21" s="525">
        <v>-44</v>
      </c>
      <c r="N21" s="526"/>
      <c r="O21" s="525">
        <v>288</v>
      </c>
      <c r="P21" s="526"/>
      <c r="Q21" s="525">
        <v>332</v>
      </c>
      <c r="R21" s="526"/>
    </row>
    <row r="22" spans="1:18" ht="18.95" customHeight="1">
      <c r="A22" s="539" t="s">
        <v>998</v>
      </c>
      <c r="B22" s="540"/>
      <c r="C22" s="540"/>
      <c r="D22" s="541"/>
      <c r="E22" s="541"/>
      <c r="F22" s="541"/>
      <c r="G22" s="541"/>
      <c r="H22" s="541"/>
      <c r="I22" s="541"/>
      <c r="J22" s="541"/>
      <c r="K22" s="541"/>
      <c r="L22" s="541"/>
      <c r="M22" s="541"/>
      <c r="N22" s="541"/>
      <c r="P22" s="488" t="s">
        <v>999</v>
      </c>
      <c r="Q22" s="488"/>
      <c r="R22" s="488"/>
    </row>
    <row r="23" spans="1:18" ht="18.95" customHeight="1">
      <c r="A23" s="541"/>
      <c r="B23" s="541"/>
      <c r="C23" s="541"/>
      <c r="D23" s="541"/>
      <c r="E23" s="541"/>
      <c r="F23" s="541"/>
      <c r="G23" s="541"/>
      <c r="H23" s="541"/>
      <c r="I23" s="541"/>
      <c r="J23" s="541"/>
      <c r="K23" s="541"/>
      <c r="L23" s="541"/>
      <c r="M23" s="541"/>
      <c r="N23" s="541"/>
      <c r="O23" s="83"/>
      <c r="P23" s="24"/>
      <c r="Q23" s="24"/>
      <c r="R23" s="24"/>
    </row>
    <row r="25" spans="1:18" ht="18.95" customHeight="1">
      <c r="A25" s="515" t="s">
        <v>1000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5"/>
      <c r="R25" s="535"/>
    </row>
    <row r="26" spans="1:18" ht="18.95" customHeight="1" thickBot="1">
      <c r="A26" s="3"/>
      <c r="B26" s="3"/>
      <c r="C26" s="3"/>
      <c r="D26" s="91"/>
      <c r="E26" s="85"/>
      <c r="F26" s="85"/>
      <c r="G26" s="85"/>
      <c r="H26" s="2"/>
    </row>
    <row r="27" spans="1:18" ht="18.95" customHeight="1">
      <c r="A27" s="536" t="s">
        <v>545</v>
      </c>
      <c r="B27" s="459"/>
      <c r="C27" s="459"/>
      <c r="D27" s="528" t="s">
        <v>51</v>
      </c>
      <c r="E27" s="459"/>
      <c r="F27" s="459"/>
      <c r="G27" s="528" t="s">
        <v>52</v>
      </c>
      <c r="H27" s="459"/>
      <c r="I27" s="459"/>
      <c r="J27" s="528" t="s">
        <v>35</v>
      </c>
      <c r="K27" s="459"/>
      <c r="L27" s="459"/>
      <c r="M27" s="528" t="s">
        <v>36</v>
      </c>
      <c r="N27" s="459"/>
      <c r="O27" s="459"/>
      <c r="P27" s="528" t="s">
        <v>53</v>
      </c>
      <c r="Q27" s="459"/>
      <c r="R27" s="511"/>
    </row>
    <row r="28" spans="1:18" ht="18.95" customHeight="1">
      <c r="A28" s="83" t="s">
        <v>19</v>
      </c>
      <c r="B28" s="88" t="s">
        <v>994</v>
      </c>
      <c r="C28" s="342" t="s">
        <v>544</v>
      </c>
      <c r="D28" s="524">
        <v>590</v>
      </c>
      <c r="E28" s="527"/>
      <c r="F28" s="527"/>
      <c r="G28" s="524">
        <v>230</v>
      </c>
      <c r="H28" s="527"/>
      <c r="I28" s="527"/>
      <c r="J28" s="524">
        <v>949</v>
      </c>
      <c r="K28" s="527"/>
      <c r="L28" s="527"/>
      <c r="M28" s="524">
        <v>1530</v>
      </c>
      <c r="N28" s="527"/>
      <c r="O28" s="527"/>
      <c r="P28" s="524">
        <v>56</v>
      </c>
      <c r="Q28" s="527"/>
      <c r="R28" s="527"/>
    </row>
    <row r="29" spans="1:18" ht="18.95" customHeight="1">
      <c r="A29" s="83"/>
      <c r="B29" s="88" t="s">
        <v>995</v>
      </c>
      <c r="C29" s="342"/>
      <c r="D29" s="524">
        <v>561</v>
      </c>
      <c r="E29" s="527"/>
      <c r="F29" s="527"/>
      <c r="G29" s="524">
        <v>248</v>
      </c>
      <c r="H29" s="527"/>
      <c r="I29" s="527"/>
      <c r="J29" s="524">
        <v>909</v>
      </c>
      <c r="K29" s="527"/>
      <c r="L29" s="527"/>
      <c r="M29" s="524">
        <v>1475</v>
      </c>
      <c r="N29" s="527"/>
      <c r="O29" s="527"/>
      <c r="P29" s="524">
        <v>52</v>
      </c>
      <c r="Q29" s="527"/>
      <c r="R29" s="527"/>
    </row>
    <row r="30" spans="1:18" ht="18.95" customHeight="1">
      <c r="A30" s="83"/>
      <c r="B30" s="88" t="s">
        <v>996</v>
      </c>
      <c r="C30" s="383"/>
      <c r="D30" s="523">
        <v>572</v>
      </c>
      <c r="E30" s="527"/>
      <c r="F30" s="527"/>
      <c r="G30" s="524">
        <v>223</v>
      </c>
      <c r="H30" s="527"/>
      <c r="I30" s="527"/>
      <c r="J30" s="524">
        <v>883</v>
      </c>
      <c r="K30" s="527"/>
      <c r="L30" s="527"/>
      <c r="M30" s="524">
        <v>1514</v>
      </c>
      <c r="N30" s="527"/>
      <c r="O30" s="527"/>
      <c r="P30" s="524">
        <v>43</v>
      </c>
      <c r="Q30" s="527"/>
      <c r="R30" s="527"/>
    </row>
    <row r="31" spans="1:18" ht="18.95" customHeight="1">
      <c r="A31" s="83"/>
      <c r="B31" s="384" t="s">
        <v>997</v>
      </c>
      <c r="C31" s="385"/>
      <c r="D31" s="531">
        <v>574</v>
      </c>
      <c r="E31" s="532"/>
      <c r="F31" s="532"/>
      <c r="G31" s="529">
        <v>213</v>
      </c>
      <c r="H31" s="532"/>
      <c r="I31" s="532"/>
      <c r="J31" s="529">
        <v>849</v>
      </c>
      <c r="K31" s="532"/>
      <c r="L31" s="532"/>
      <c r="M31" s="529">
        <v>1558</v>
      </c>
      <c r="N31" s="532"/>
      <c r="O31" s="532"/>
      <c r="P31" s="529">
        <v>46</v>
      </c>
      <c r="Q31" s="532"/>
      <c r="R31" s="532"/>
    </row>
    <row r="32" spans="1:18" ht="18.95" customHeight="1">
      <c r="A32" s="83"/>
      <c r="B32" s="88"/>
      <c r="C32" s="22"/>
      <c r="D32" s="412"/>
      <c r="E32" s="413"/>
      <c r="F32" s="413"/>
      <c r="G32" s="414"/>
      <c r="H32" s="413"/>
      <c r="I32" s="413"/>
      <c r="J32" s="414"/>
      <c r="K32" s="413"/>
      <c r="L32" s="413"/>
      <c r="M32" s="414"/>
      <c r="N32" s="413"/>
      <c r="O32" s="413"/>
      <c r="P32" s="414"/>
      <c r="Q32" s="413"/>
      <c r="R32" s="413"/>
    </row>
    <row r="33" spans="1:18" ht="18.95" customHeight="1">
      <c r="A33" s="83"/>
      <c r="B33" s="88" t="s">
        <v>43</v>
      </c>
      <c r="C33" s="22" t="s">
        <v>33</v>
      </c>
      <c r="D33" s="523">
        <v>42</v>
      </c>
      <c r="E33" s="527"/>
      <c r="F33" s="527"/>
      <c r="G33" s="524">
        <v>14</v>
      </c>
      <c r="H33" s="527"/>
      <c r="I33" s="527"/>
      <c r="J33" s="524">
        <v>79</v>
      </c>
      <c r="K33" s="527"/>
      <c r="L33" s="527"/>
      <c r="M33" s="524">
        <v>147</v>
      </c>
      <c r="N33" s="527"/>
      <c r="O33" s="527"/>
      <c r="P33" s="524">
        <v>2</v>
      </c>
      <c r="Q33" s="527"/>
      <c r="R33" s="527"/>
    </row>
    <row r="34" spans="1:18" ht="18.95" customHeight="1">
      <c r="A34" s="83"/>
      <c r="B34" s="88" t="s">
        <v>44</v>
      </c>
      <c r="C34" s="22"/>
      <c r="D34" s="523">
        <v>51</v>
      </c>
      <c r="E34" s="527"/>
      <c r="F34" s="527"/>
      <c r="G34" s="524">
        <v>11</v>
      </c>
      <c r="H34" s="527"/>
      <c r="I34" s="527"/>
      <c r="J34" s="524">
        <v>55</v>
      </c>
      <c r="K34" s="527"/>
      <c r="L34" s="527"/>
      <c r="M34" s="524">
        <v>128</v>
      </c>
      <c r="N34" s="527"/>
      <c r="O34" s="527"/>
      <c r="P34" s="524">
        <v>4</v>
      </c>
      <c r="Q34" s="527"/>
      <c r="R34" s="527"/>
    </row>
    <row r="35" spans="1:18" ht="18.95" customHeight="1">
      <c r="A35" s="83"/>
      <c r="B35" s="88" t="s">
        <v>45</v>
      </c>
      <c r="C35" s="22"/>
      <c r="D35" s="523">
        <v>67</v>
      </c>
      <c r="E35" s="527"/>
      <c r="F35" s="527"/>
      <c r="G35" s="524">
        <v>27</v>
      </c>
      <c r="H35" s="527"/>
      <c r="I35" s="527"/>
      <c r="J35" s="524">
        <v>69</v>
      </c>
      <c r="K35" s="527"/>
      <c r="L35" s="527"/>
      <c r="M35" s="524">
        <v>135</v>
      </c>
      <c r="N35" s="527"/>
      <c r="O35" s="527"/>
      <c r="P35" s="524">
        <v>4</v>
      </c>
      <c r="Q35" s="527"/>
      <c r="R35" s="527"/>
    </row>
    <row r="36" spans="1:18" ht="18.95" customHeight="1">
      <c r="A36" s="83"/>
      <c r="B36" s="88" t="s">
        <v>46</v>
      </c>
      <c r="C36" s="22"/>
      <c r="D36" s="523">
        <v>41</v>
      </c>
      <c r="E36" s="527"/>
      <c r="F36" s="527"/>
      <c r="G36" s="524">
        <v>17</v>
      </c>
      <c r="H36" s="527"/>
      <c r="I36" s="527"/>
      <c r="J36" s="524">
        <v>60</v>
      </c>
      <c r="K36" s="527"/>
      <c r="L36" s="527"/>
      <c r="M36" s="524">
        <v>102</v>
      </c>
      <c r="N36" s="527"/>
      <c r="O36" s="527"/>
      <c r="P36" s="524">
        <v>1</v>
      </c>
      <c r="Q36" s="527"/>
      <c r="R36" s="527"/>
    </row>
    <row r="37" spans="1:18" ht="18.95" customHeight="1">
      <c r="A37" s="83"/>
      <c r="B37" s="88" t="s">
        <v>47</v>
      </c>
      <c r="C37" s="22"/>
      <c r="D37" s="523">
        <v>47</v>
      </c>
      <c r="E37" s="527"/>
      <c r="F37" s="527"/>
      <c r="G37" s="524">
        <v>19</v>
      </c>
      <c r="H37" s="527"/>
      <c r="I37" s="527"/>
      <c r="J37" s="524">
        <v>67</v>
      </c>
      <c r="K37" s="527"/>
      <c r="L37" s="527"/>
      <c r="M37" s="524">
        <v>135</v>
      </c>
      <c r="N37" s="527"/>
      <c r="O37" s="527"/>
      <c r="P37" s="524">
        <v>4</v>
      </c>
      <c r="Q37" s="527"/>
      <c r="R37" s="527"/>
    </row>
    <row r="38" spans="1:18" ht="18.95" customHeight="1">
      <c r="A38" s="83"/>
      <c r="B38" s="88" t="s">
        <v>48</v>
      </c>
      <c r="C38" s="22"/>
      <c r="D38" s="523">
        <v>44</v>
      </c>
      <c r="E38" s="527"/>
      <c r="F38" s="527"/>
      <c r="G38" s="524">
        <v>13</v>
      </c>
      <c r="H38" s="527"/>
      <c r="I38" s="527"/>
      <c r="J38" s="524">
        <v>85</v>
      </c>
      <c r="K38" s="527"/>
      <c r="L38" s="527"/>
      <c r="M38" s="524">
        <v>110</v>
      </c>
      <c r="N38" s="527"/>
      <c r="O38" s="527"/>
      <c r="P38" s="524">
        <v>4</v>
      </c>
      <c r="Q38" s="527"/>
      <c r="R38" s="527"/>
    </row>
    <row r="39" spans="1:18" ht="18.95" customHeight="1">
      <c r="A39" s="83"/>
      <c r="B39" s="88" t="s">
        <v>49</v>
      </c>
      <c r="C39" s="22"/>
      <c r="D39" s="523">
        <v>52</v>
      </c>
      <c r="E39" s="527"/>
      <c r="F39" s="527"/>
      <c r="G39" s="524">
        <v>12</v>
      </c>
      <c r="H39" s="527"/>
      <c r="I39" s="527"/>
      <c r="J39" s="524">
        <v>52</v>
      </c>
      <c r="K39" s="527"/>
      <c r="L39" s="527"/>
      <c r="M39" s="524">
        <v>126</v>
      </c>
      <c r="N39" s="527"/>
      <c r="O39" s="527"/>
      <c r="P39" s="524">
        <v>6</v>
      </c>
      <c r="Q39" s="527"/>
      <c r="R39" s="527"/>
    </row>
    <row r="40" spans="1:18" ht="18.95" customHeight="1">
      <c r="A40" s="83"/>
      <c r="B40" s="88" t="s">
        <v>50</v>
      </c>
      <c r="C40" s="22"/>
      <c r="D40" s="523">
        <v>32</v>
      </c>
      <c r="E40" s="527"/>
      <c r="F40" s="527"/>
      <c r="G40" s="524">
        <v>31</v>
      </c>
      <c r="H40" s="527"/>
      <c r="I40" s="527"/>
      <c r="J40" s="524">
        <v>74</v>
      </c>
      <c r="K40" s="527"/>
      <c r="L40" s="527"/>
      <c r="M40" s="524">
        <v>132</v>
      </c>
      <c r="N40" s="527"/>
      <c r="O40" s="527"/>
      <c r="P40" s="524">
        <v>1</v>
      </c>
      <c r="Q40" s="527"/>
      <c r="R40" s="527"/>
    </row>
    <row r="41" spans="1:18" ht="18.95" customHeight="1">
      <c r="A41" s="83"/>
      <c r="B41" s="88" t="s">
        <v>39</v>
      </c>
      <c r="C41" s="22"/>
      <c r="D41" s="523">
        <v>55</v>
      </c>
      <c r="E41" s="527"/>
      <c r="F41" s="527"/>
      <c r="G41" s="524">
        <v>24</v>
      </c>
      <c r="H41" s="527"/>
      <c r="I41" s="527"/>
      <c r="J41" s="524">
        <v>79</v>
      </c>
      <c r="K41" s="527"/>
      <c r="L41" s="527"/>
      <c r="M41" s="524">
        <v>112</v>
      </c>
      <c r="N41" s="527"/>
      <c r="O41" s="527"/>
      <c r="P41" s="524">
        <v>4</v>
      </c>
      <c r="Q41" s="527"/>
      <c r="R41" s="527"/>
    </row>
    <row r="42" spans="1:18" ht="18.95" customHeight="1">
      <c r="A42" s="83"/>
      <c r="B42" s="88" t="s">
        <v>40</v>
      </c>
      <c r="C42" s="22"/>
      <c r="D42" s="523">
        <v>44</v>
      </c>
      <c r="E42" s="527"/>
      <c r="F42" s="527"/>
      <c r="G42" s="524">
        <v>14</v>
      </c>
      <c r="H42" s="527"/>
      <c r="I42" s="527"/>
      <c r="J42" s="524">
        <v>75</v>
      </c>
      <c r="K42" s="527"/>
      <c r="L42" s="527"/>
      <c r="M42" s="524">
        <v>125</v>
      </c>
      <c r="N42" s="527"/>
      <c r="O42" s="527"/>
      <c r="P42" s="524">
        <v>5</v>
      </c>
      <c r="Q42" s="527"/>
      <c r="R42" s="527"/>
    </row>
    <row r="43" spans="1:18" ht="18.95" customHeight="1">
      <c r="A43" s="83"/>
      <c r="B43" s="88" t="s">
        <v>41</v>
      </c>
      <c r="C43" s="22"/>
      <c r="D43" s="523">
        <v>46</v>
      </c>
      <c r="E43" s="527"/>
      <c r="F43" s="527"/>
      <c r="G43" s="524">
        <v>16</v>
      </c>
      <c r="H43" s="527"/>
      <c r="I43" s="527"/>
      <c r="J43" s="524">
        <v>72</v>
      </c>
      <c r="K43" s="527"/>
      <c r="L43" s="527"/>
      <c r="M43" s="524">
        <v>151</v>
      </c>
      <c r="N43" s="527"/>
      <c r="O43" s="527"/>
      <c r="P43" s="524">
        <v>8</v>
      </c>
      <c r="Q43" s="527"/>
      <c r="R43" s="527"/>
    </row>
    <row r="44" spans="1:18" ht="18.95" customHeight="1" thickBot="1">
      <c r="A44" s="382"/>
      <c r="B44" s="386" t="s">
        <v>42</v>
      </c>
      <c r="C44" s="109"/>
      <c r="D44" s="530">
        <v>53</v>
      </c>
      <c r="E44" s="526"/>
      <c r="F44" s="526"/>
      <c r="G44" s="525">
        <v>15</v>
      </c>
      <c r="H44" s="526"/>
      <c r="I44" s="526"/>
      <c r="J44" s="525">
        <v>82</v>
      </c>
      <c r="K44" s="526"/>
      <c r="L44" s="526"/>
      <c r="M44" s="525">
        <v>155</v>
      </c>
      <c r="N44" s="526"/>
      <c r="O44" s="526"/>
      <c r="P44" s="525">
        <v>3</v>
      </c>
      <c r="Q44" s="526"/>
      <c r="R44" s="526"/>
    </row>
    <row r="45" spans="1:18" s="4" customFormat="1" ht="18.95" customHeight="1">
      <c r="A45" s="18" t="s">
        <v>1014</v>
      </c>
      <c r="B45" s="415"/>
      <c r="C45" s="415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34"/>
      <c r="O45" s="487" t="s">
        <v>992</v>
      </c>
      <c r="P45" s="488"/>
      <c r="Q45" s="488"/>
      <c r="R45" s="488"/>
    </row>
    <row r="46" spans="1:18" ht="18.95" customHeight="1">
      <c r="B46" s="416" t="s">
        <v>813</v>
      </c>
    </row>
  </sheetData>
  <mergeCells count="213">
    <mergeCell ref="A22:N23"/>
    <mergeCell ref="P22:R22"/>
    <mergeCell ref="M16:N16"/>
    <mergeCell ref="G17:H17"/>
    <mergeCell ref="I17:J17"/>
    <mergeCell ref="K19:L19"/>
    <mergeCell ref="O16:P16"/>
    <mergeCell ref="I16:J16"/>
    <mergeCell ref="M17:N17"/>
    <mergeCell ref="K17:L17"/>
    <mergeCell ref="G16:H16"/>
    <mergeCell ref="O20:P20"/>
    <mergeCell ref="O18:P18"/>
    <mergeCell ref="O17:P17"/>
    <mergeCell ref="Q19:R19"/>
    <mergeCell ref="Q18:R18"/>
    <mergeCell ref="O19:P19"/>
    <mergeCell ref="D13:F13"/>
    <mergeCell ref="D15:F15"/>
    <mergeCell ref="Q16:R16"/>
    <mergeCell ref="Q17:R17"/>
    <mergeCell ref="A27:C27"/>
    <mergeCell ref="M20:N20"/>
    <mergeCell ref="D21:F21"/>
    <mergeCell ref="A25:R25"/>
    <mergeCell ref="K21:L21"/>
    <mergeCell ref="D27:F27"/>
    <mergeCell ref="D6:F6"/>
    <mergeCell ref="A1:R1"/>
    <mergeCell ref="G3:L3"/>
    <mergeCell ref="M3:R3"/>
    <mergeCell ref="A3:C4"/>
    <mergeCell ref="D3:F4"/>
    <mergeCell ref="Q4:R4"/>
    <mergeCell ref="O4:P4"/>
    <mergeCell ref="K6:L6"/>
    <mergeCell ref="I5:J5"/>
    <mergeCell ref="D10:F10"/>
    <mergeCell ref="G11:H11"/>
    <mergeCell ref="G6:H6"/>
    <mergeCell ref="I6:J6"/>
    <mergeCell ref="M4:N4"/>
    <mergeCell ref="K4:L4"/>
    <mergeCell ref="D5:F5"/>
    <mergeCell ref="G5:H5"/>
    <mergeCell ref="G4:H4"/>
    <mergeCell ref="I4:J4"/>
    <mergeCell ref="I13:J13"/>
    <mergeCell ref="I10:J10"/>
    <mergeCell ref="K8:L8"/>
    <mergeCell ref="G12:H12"/>
    <mergeCell ref="D8:F8"/>
    <mergeCell ref="G8:H8"/>
    <mergeCell ref="D11:F11"/>
    <mergeCell ref="D12:F12"/>
    <mergeCell ref="G10:H10"/>
    <mergeCell ref="I12:J12"/>
    <mergeCell ref="O12:P12"/>
    <mergeCell ref="M13:N13"/>
    <mergeCell ref="K11:L11"/>
    <mergeCell ref="K12:L12"/>
    <mergeCell ref="K13:L13"/>
    <mergeCell ref="O11:P11"/>
    <mergeCell ref="M12:N12"/>
    <mergeCell ref="K5:L5"/>
    <mergeCell ref="O6:P6"/>
    <mergeCell ref="K10:L10"/>
    <mergeCell ref="O10:P10"/>
    <mergeCell ref="M10:N10"/>
    <mergeCell ref="O13:P13"/>
    <mergeCell ref="O5:P5"/>
    <mergeCell ref="M11:N11"/>
    <mergeCell ref="M6:N6"/>
    <mergeCell ref="M8:N8"/>
    <mergeCell ref="M7:N7"/>
    <mergeCell ref="O8:P8"/>
    <mergeCell ref="M5:N5"/>
    <mergeCell ref="O45:R45"/>
    <mergeCell ref="P43:R43"/>
    <mergeCell ref="P44:R44"/>
    <mergeCell ref="P40:R40"/>
    <mergeCell ref="P41:R41"/>
    <mergeCell ref="P42:R42"/>
    <mergeCell ref="M44:O44"/>
    <mergeCell ref="M41:O41"/>
    <mergeCell ref="M42:O42"/>
    <mergeCell ref="M43:O43"/>
    <mergeCell ref="P33:R33"/>
    <mergeCell ref="P35:R35"/>
    <mergeCell ref="P29:R29"/>
    <mergeCell ref="M35:O35"/>
    <mergeCell ref="P39:R39"/>
    <mergeCell ref="P37:R37"/>
    <mergeCell ref="P38:R38"/>
    <mergeCell ref="M21:N21"/>
    <mergeCell ref="P27:R27"/>
    <mergeCell ref="P28:R28"/>
    <mergeCell ref="P31:R31"/>
    <mergeCell ref="M34:O34"/>
    <mergeCell ref="M33:O33"/>
    <mergeCell ref="O21:P21"/>
    <mergeCell ref="P34:R34"/>
    <mergeCell ref="M31:O31"/>
    <mergeCell ref="M29:O29"/>
    <mergeCell ref="O14:P14"/>
    <mergeCell ref="G14:H14"/>
    <mergeCell ref="I14:J14"/>
    <mergeCell ref="G15:H15"/>
    <mergeCell ref="Q15:R15"/>
    <mergeCell ref="M14:N14"/>
    <mergeCell ref="K14:L14"/>
    <mergeCell ref="K15:L15"/>
    <mergeCell ref="M15:N15"/>
    <mergeCell ref="G27:I27"/>
    <mergeCell ref="G20:H20"/>
    <mergeCell ref="M19:N19"/>
    <mergeCell ref="O15:P15"/>
    <mergeCell ref="G19:H19"/>
    <mergeCell ref="K20:L20"/>
    <mergeCell ref="I18:J18"/>
    <mergeCell ref="M18:N18"/>
    <mergeCell ref="G18:H18"/>
    <mergeCell ref="I20:J20"/>
    <mergeCell ref="Q6:R6"/>
    <mergeCell ref="Q5:R5"/>
    <mergeCell ref="Q10:R10"/>
    <mergeCell ref="Q8:R8"/>
    <mergeCell ref="Q13:R13"/>
    <mergeCell ref="Q21:R21"/>
    <mergeCell ref="Q11:R11"/>
    <mergeCell ref="Q12:R12"/>
    <mergeCell ref="Q14:R14"/>
    <mergeCell ref="Q20:R20"/>
    <mergeCell ref="M36:O36"/>
    <mergeCell ref="P36:R36"/>
    <mergeCell ref="M38:O38"/>
    <mergeCell ref="M39:O39"/>
    <mergeCell ref="M37:O37"/>
    <mergeCell ref="J40:L40"/>
    <mergeCell ref="J38:L38"/>
    <mergeCell ref="J39:L39"/>
    <mergeCell ref="M40:O40"/>
    <mergeCell ref="D40:F40"/>
    <mergeCell ref="D41:F41"/>
    <mergeCell ref="D38:F38"/>
    <mergeCell ref="D39:F39"/>
    <mergeCell ref="G39:I39"/>
    <mergeCell ref="G44:I44"/>
    <mergeCell ref="G43:I43"/>
    <mergeCell ref="G41:I41"/>
    <mergeCell ref="J42:L42"/>
    <mergeCell ref="J43:L43"/>
    <mergeCell ref="J35:L35"/>
    <mergeCell ref="G38:I38"/>
    <mergeCell ref="J44:L44"/>
    <mergeCell ref="G40:I40"/>
    <mergeCell ref="G42:I42"/>
    <mergeCell ref="G36:I36"/>
    <mergeCell ref="J41:L41"/>
    <mergeCell ref="G28:I28"/>
    <mergeCell ref="G34:I34"/>
    <mergeCell ref="J37:L37"/>
    <mergeCell ref="J36:L36"/>
    <mergeCell ref="G37:I37"/>
    <mergeCell ref="J34:L34"/>
    <mergeCell ref="G35:I35"/>
    <mergeCell ref="G31:I31"/>
    <mergeCell ref="J33:L33"/>
    <mergeCell ref="J31:L31"/>
    <mergeCell ref="D18:F18"/>
    <mergeCell ref="D44:F44"/>
    <mergeCell ref="D42:F42"/>
    <mergeCell ref="D43:F43"/>
    <mergeCell ref="D34:F34"/>
    <mergeCell ref="D35:F35"/>
    <mergeCell ref="D36:F36"/>
    <mergeCell ref="D37:F37"/>
    <mergeCell ref="D20:F20"/>
    <mergeCell ref="D31:F31"/>
    <mergeCell ref="D16:F16"/>
    <mergeCell ref="D17:F17"/>
    <mergeCell ref="D19:F19"/>
    <mergeCell ref="I19:J19"/>
    <mergeCell ref="I7:J7"/>
    <mergeCell ref="K7:L7"/>
    <mergeCell ref="G13:H13"/>
    <mergeCell ref="K16:L16"/>
    <mergeCell ref="I8:J8"/>
    <mergeCell ref="I11:J11"/>
    <mergeCell ref="D33:F33"/>
    <mergeCell ref="D29:F29"/>
    <mergeCell ref="G33:I33"/>
    <mergeCell ref="D30:F30"/>
    <mergeCell ref="G30:I30"/>
    <mergeCell ref="J30:L30"/>
    <mergeCell ref="G29:I29"/>
    <mergeCell ref="M30:O30"/>
    <mergeCell ref="P30:R30"/>
    <mergeCell ref="J27:L27"/>
    <mergeCell ref="J28:L28"/>
    <mergeCell ref="M28:O28"/>
    <mergeCell ref="M27:O27"/>
    <mergeCell ref="J29:L29"/>
    <mergeCell ref="D7:F7"/>
    <mergeCell ref="I21:J21"/>
    <mergeCell ref="D14:F14"/>
    <mergeCell ref="D28:F28"/>
    <mergeCell ref="I15:J15"/>
    <mergeCell ref="Q7:R7"/>
    <mergeCell ref="G21:H21"/>
    <mergeCell ref="K18:L18"/>
    <mergeCell ref="O7:P7"/>
    <mergeCell ref="G7:H7"/>
  </mergeCells>
  <phoneticPr fontId="4"/>
  <printOptions horizontalCentered="1"/>
  <pageMargins left="0.59055118110236227" right="0.59055118110236227" top="0.78740157480314965" bottom="0.70866141732283472" header="0.51181102362204722" footer="0.51181102362204722"/>
  <pageSetup paperSize="9" scale="9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2"/>
  <sheetViews>
    <sheetView showGridLines="0" tabSelected="1" topLeftCell="A118" zoomScale="90" zoomScaleNormal="90" workbookViewId="0"/>
  </sheetViews>
  <sheetFormatPr defaultColWidth="10.625" defaultRowHeight="15.95" customHeight="1"/>
  <cols>
    <col min="1" max="3" width="4.25" style="1" customWidth="1"/>
    <col min="4" max="4" width="1.25" style="1" customWidth="1"/>
    <col min="5" max="6" width="6.5" style="1" customWidth="1"/>
    <col min="7" max="7" width="1.25" style="1" customWidth="1"/>
    <col min="8" max="8" width="11.125" style="1" customWidth="1"/>
    <col min="9" max="9" width="10.625" style="1" customWidth="1"/>
    <col min="10" max="10" width="6.75" style="1" bestFit="1" customWidth="1"/>
    <col min="11" max="11" width="12.875" style="1" customWidth="1"/>
    <col min="12" max="12" width="11.125" style="1" customWidth="1"/>
    <col min="13" max="13" width="11" style="1" bestFit="1" customWidth="1"/>
    <col min="14" max="14" width="11.75" style="1" bestFit="1" customWidth="1"/>
    <col min="15" max="15" width="12.125" style="1" customWidth="1"/>
    <col min="16" max="16" width="10.75" style="1" bestFit="1" customWidth="1"/>
    <col min="17" max="17" width="6.875" style="1" hidden="1" customWidth="1"/>
    <col min="18" max="19" width="6.625" style="417" hidden="1" customWidth="1"/>
    <col min="20" max="21" width="4.75" style="417" hidden="1" customWidth="1"/>
    <col min="22" max="22" width="14.5" style="417" hidden="1" customWidth="1"/>
    <col min="23" max="23" width="11.5" style="1" hidden="1" customWidth="1"/>
    <col min="24" max="26" width="0" style="1" hidden="1" customWidth="1"/>
    <col min="27" max="16384" width="10.625" style="1"/>
  </cols>
  <sheetData>
    <row r="1" spans="1:19" ht="15.95" customHeight="1">
      <c r="A1" s="515" t="s">
        <v>799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26"/>
    </row>
    <row r="2" spans="1:19" ht="15.95" customHeight="1" thickBot="1">
      <c r="A2" s="27"/>
      <c r="B2" s="27"/>
      <c r="C2" s="27"/>
      <c r="D2" s="27"/>
      <c r="E2" s="28"/>
      <c r="F2" s="29"/>
      <c r="G2" s="3"/>
      <c r="H2" s="3"/>
      <c r="I2" s="2"/>
      <c r="J2" s="2"/>
      <c r="O2" s="594" t="s">
        <v>665</v>
      </c>
      <c r="P2" s="594"/>
      <c r="Q2" s="26"/>
    </row>
    <row r="3" spans="1:19" ht="17.25" customHeight="1">
      <c r="A3" s="588" t="s">
        <v>666</v>
      </c>
      <c r="B3" s="588"/>
      <c r="C3" s="588"/>
      <c r="D3" s="588"/>
      <c r="E3" s="588"/>
      <c r="F3" s="588"/>
      <c r="G3" s="588"/>
      <c r="H3" s="588"/>
      <c r="I3" s="588"/>
      <c r="J3" s="92"/>
      <c r="K3" s="528" t="s">
        <v>574</v>
      </c>
      <c r="L3" s="511"/>
      <c r="M3" s="528" t="s">
        <v>833</v>
      </c>
      <c r="N3" s="511"/>
      <c r="O3" s="549" t="s">
        <v>964</v>
      </c>
      <c r="P3" s="550"/>
      <c r="Q3" s="26"/>
    </row>
    <row r="4" spans="1:19" ht="15.95" customHeight="1">
      <c r="A4" s="621" t="s">
        <v>667</v>
      </c>
      <c r="B4" s="621"/>
      <c r="C4" s="621"/>
      <c r="D4" s="621"/>
      <c r="E4" s="621"/>
      <c r="F4" s="621"/>
      <c r="G4" s="621"/>
      <c r="H4" s="621"/>
      <c r="I4" s="621"/>
      <c r="J4" s="93"/>
      <c r="K4" s="592">
        <v>55108</v>
      </c>
      <c r="L4" s="593"/>
      <c r="M4" s="592">
        <v>56070</v>
      </c>
      <c r="N4" s="593"/>
      <c r="O4" s="551">
        <v>55624</v>
      </c>
      <c r="P4" s="552"/>
      <c r="Q4" s="26"/>
    </row>
    <row r="5" spans="1:19" ht="15.95" customHeight="1">
      <c r="B5" s="622" t="s">
        <v>668</v>
      </c>
      <c r="C5" s="622"/>
      <c r="D5" s="622"/>
      <c r="E5" s="622"/>
      <c r="F5" s="622"/>
      <c r="G5" s="622"/>
      <c r="H5" s="622"/>
      <c r="I5" s="622"/>
      <c r="J5" s="93"/>
      <c r="K5" s="592">
        <f>IF(SUM(K7)=0,(IF(SUM(K8)=0,"…","男人口なし")),(IF(SUM(K8)=0,"女人口なし",(SUM(K7:L8)))))</f>
        <v>126959</v>
      </c>
      <c r="L5" s="593"/>
      <c r="M5" s="592">
        <f>IF(SUM(M7)=0,(IF(SUM(M8)=0,"…","男人口なし")),(IF(SUM(M8)=0,"女人口なし",(SUM(M7:N8)))))</f>
        <v>125385</v>
      </c>
      <c r="N5" s="593"/>
      <c r="O5" s="551">
        <v>122138</v>
      </c>
      <c r="P5" s="552"/>
      <c r="Q5" s="26"/>
    </row>
    <row r="6" spans="1:19" ht="15.95" customHeight="1">
      <c r="C6" s="566" t="s">
        <v>669</v>
      </c>
      <c r="D6" s="566"/>
      <c r="E6" s="566"/>
      <c r="F6" s="566"/>
      <c r="G6" s="566"/>
      <c r="H6" s="566"/>
      <c r="I6" s="566"/>
      <c r="J6" s="96"/>
      <c r="K6" s="590">
        <v>1015</v>
      </c>
      <c r="L6" s="591"/>
      <c r="M6" s="590">
        <v>1001</v>
      </c>
      <c r="N6" s="591"/>
      <c r="O6" s="544">
        <v>975</v>
      </c>
      <c r="P6" s="545"/>
      <c r="Q6" s="26"/>
    </row>
    <row r="7" spans="1:19" ht="15.95" customHeight="1">
      <c r="C7" s="566" t="s">
        <v>3</v>
      </c>
      <c r="D7" s="566"/>
      <c r="E7" s="566"/>
      <c r="F7" s="566"/>
      <c r="G7" s="566"/>
      <c r="H7" s="566"/>
      <c r="I7" s="566"/>
      <c r="J7" s="96"/>
      <c r="K7" s="590">
        <v>57392</v>
      </c>
      <c r="L7" s="591"/>
      <c r="M7" s="590">
        <v>56868</v>
      </c>
      <c r="N7" s="591"/>
      <c r="O7" s="544">
        <v>55482</v>
      </c>
      <c r="P7" s="545"/>
      <c r="Q7" s="26"/>
    </row>
    <row r="8" spans="1:19" ht="15.95" customHeight="1">
      <c r="C8" s="566" t="s">
        <v>4</v>
      </c>
      <c r="D8" s="566"/>
      <c r="E8" s="566"/>
      <c r="F8" s="566"/>
      <c r="G8" s="566"/>
      <c r="H8" s="566"/>
      <c r="I8" s="566"/>
      <c r="J8" s="96"/>
      <c r="K8" s="590">
        <v>69567</v>
      </c>
      <c r="L8" s="591"/>
      <c r="M8" s="590">
        <v>68517</v>
      </c>
      <c r="N8" s="591"/>
      <c r="O8" s="544">
        <v>66656</v>
      </c>
      <c r="P8" s="545"/>
      <c r="Q8" s="26"/>
    </row>
    <row r="9" spans="1:19" ht="15.95" customHeight="1">
      <c r="C9" s="566" t="s">
        <v>785</v>
      </c>
      <c r="D9" s="566"/>
      <c r="E9" s="566"/>
      <c r="F9" s="566"/>
      <c r="G9" s="566"/>
      <c r="H9" s="566"/>
      <c r="I9" s="566"/>
      <c r="J9" s="96" t="s">
        <v>670</v>
      </c>
      <c r="K9" s="542">
        <v>0.3</v>
      </c>
      <c r="L9" s="542"/>
      <c r="M9" s="542">
        <v>-1.2</v>
      </c>
      <c r="N9" s="542"/>
      <c r="O9" s="542">
        <v>-2.6</v>
      </c>
      <c r="P9" s="542"/>
      <c r="Q9" s="26"/>
    </row>
    <row r="10" spans="1:19" ht="15.95" customHeight="1">
      <c r="C10" s="566" t="s">
        <v>671</v>
      </c>
      <c r="D10" s="566"/>
      <c r="E10" s="566"/>
      <c r="F10" s="566"/>
      <c r="G10" s="566"/>
      <c r="H10" s="566"/>
      <c r="I10" s="566"/>
      <c r="J10" s="96" t="s">
        <v>572</v>
      </c>
      <c r="K10" s="547">
        <f>IF(SUM(K7)=0,(IF(SUM(K8)=0,"…","男人口なし")),(IF(SUM(K8)=0,"女人口なし",(SUM(K7)/SUM(K8)*100))))</f>
        <v>82.498885966047126</v>
      </c>
      <c r="L10" s="547"/>
      <c r="M10" s="547">
        <f>IF(SUM(M7)=0,(IF(SUM(M8)=0,"…","男人口なし")),(IF(SUM(M8)=0,"女人口なし",(SUM(M7)/SUM(M8)*100))))</f>
        <v>82.9983799640965</v>
      </c>
      <c r="N10" s="548"/>
      <c r="O10" s="542">
        <f>IF(SUM(O7)=0,(IF(SUM(O8)=0,"…","男人口なし")),(IF(SUM(O8)=0,"女人口なし",(SUM(O7)/SUM(O8)*100))))</f>
        <v>83.236317810849741</v>
      </c>
      <c r="P10" s="543"/>
      <c r="Q10" s="26"/>
    </row>
    <row r="11" spans="1:19" ht="15.95" customHeight="1">
      <c r="C11" s="589"/>
      <c r="D11" s="589"/>
      <c r="E11" s="589"/>
      <c r="F11" s="589"/>
      <c r="G11" s="589"/>
      <c r="H11" s="589"/>
      <c r="I11" s="589"/>
      <c r="J11" s="93"/>
      <c r="K11" s="97"/>
      <c r="L11" s="98"/>
      <c r="M11" s="97"/>
      <c r="N11" s="98"/>
      <c r="O11" s="347"/>
      <c r="P11" s="348"/>
      <c r="Q11" s="26"/>
      <c r="R11" s="42"/>
      <c r="S11" s="42"/>
    </row>
    <row r="12" spans="1:19" ht="15.95" customHeight="1">
      <c r="C12" s="566" t="s">
        <v>573</v>
      </c>
      <c r="D12" s="566"/>
      <c r="E12" s="566"/>
      <c r="F12" s="566"/>
      <c r="G12" s="566"/>
      <c r="H12" s="566"/>
      <c r="I12" s="566"/>
      <c r="J12" s="96" t="s">
        <v>572</v>
      </c>
      <c r="K12" s="590">
        <v>14878</v>
      </c>
      <c r="L12" s="591"/>
      <c r="M12" s="590">
        <v>14098</v>
      </c>
      <c r="N12" s="591"/>
      <c r="O12" s="544">
        <v>13396</v>
      </c>
      <c r="P12" s="545"/>
      <c r="Q12" s="26"/>
    </row>
    <row r="13" spans="1:19" ht="15.95" customHeight="1">
      <c r="C13" s="566" t="s">
        <v>672</v>
      </c>
      <c r="D13" s="566"/>
      <c r="E13" s="566"/>
      <c r="F13" s="566"/>
      <c r="G13" s="566"/>
      <c r="H13" s="566"/>
      <c r="I13" s="566"/>
      <c r="J13" s="96"/>
      <c r="K13" s="547">
        <f>IF(SUM(K12)=0,"…",(IF(SUM(K16)=0,"…",(SUM(K12)/SUM(K16)*100))))</f>
        <v>18.564547927428816</v>
      </c>
      <c r="L13" s="548"/>
      <c r="M13" s="547">
        <f>IF(SUM(M12)=0,"…",(IF(SUM(M16)=0,"…",(SUM(M12)/SUM(M16)*100))))</f>
        <v>18.648641498452339</v>
      </c>
      <c r="N13" s="548"/>
      <c r="O13" s="542">
        <f>IF(SUM(O12)=0,"…",(IF(SUM(O16)=0,"…",(SUM(O12)/SUM(O16)*100))))</f>
        <v>19.445775087459534</v>
      </c>
      <c r="P13" s="543"/>
      <c r="Q13" s="26"/>
    </row>
    <row r="14" spans="1:19" ht="15.95" customHeight="1">
      <c r="C14" s="566" t="s">
        <v>673</v>
      </c>
      <c r="D14" s="566"/>
      <c r="E14" s="566"/>
      <c r="F14" s="566"/>
      <c r="G14" s="566"/>
      <c r="H14" s="566"/>
      <c r="I14" s="566"/>
      <c r="J14" s="96" t="s">
        <v>674</v>
      </c>
      <c r="K14" s="547">
        <f>IF(SUM(K12)=0,"…",(IF(SUM(K5)=0,"総人口なし",(SUM(K12)/SUM(K5)*100))))</f>
        <v>11.718743846438615</v>
      </c>
      <c r="L14" s="548"/>
      <c r="M14" s="547">
        <f>IF(SUM(M12)=0,"…",(IF(SUM(M5)=0,"総人口なし",(SUM(M12)/SUM(M5)*100))))</f>
        <v>11.243769190892053</v>
      </c>
      <c r="N14" s="548"/>
      <c r="O14" s="542">
        <f>IF(SUM(O12)=0,"…",(IF(SUM(O5)=0,"総人口なし",(SUM(O12)/SUM(O5)*100))))</f>
        <v>10.967921531382535</v>
      </c>
      <c r="P14" s="543"/>
      <c r="Q14" s="26"/>
    </row>
    <row r="15" spans="1:19" ht="15.95" customHeight="1">
      <c r="C15" s="99"/>
      <c r="D15" s="99"/>
      <c r="E15" s="95"/>
      <c r="F15" s="95"/>
      <c r="G15" s="95"/>
      <c r="H15" s="100"/>
      <c r="I15" s="100"/>
      <c r="J15" s="96"/>
      <c r="K15" s="101"/>
      <c r="L15" s="98"/>
      <c r="M15" s="101"/>
      <c r="N15" s="98"/>
      <c r="O15" s="349"/>
      <c r="P15" s="348"/>
      <c r="Q15" s="26"/>
      <c r="R15" s="42"/>
      <c r="S15" s="42"/>
    </row>
    <row r="16" spans="1:19" ht="15.95" customHeight="1">
      <c r="C16" s="566" t="s">
        <v>675</v>
      </c>
      <c r="D16" s="566"/>
      <c r="E16" s="566"/>
      <c r="F16" s="566"/>
      <c r="G16" s="566"/>
      <c r="H16" s="566"/>
      <c r="I16" s="566"/>
      <c r="J16" s="96" t="s">
        <v>572</v>
      </c>
      <c r="K16" s="590">
        <v>80142</v>
      </c>
      <c r="L16" s="591"/>
      <c r="M16" s="590">
        <v>75598</v>
      </c>
      <c r="N16" s="591"/>
      <c r="O16" s="544">
        <v>68889</v>
      </c>
      <c r="P16" s="545"/>
      <c r="Q16" s="26"/>
    </row>
    <row r="17" spans="3:22" ht="15.95" customHeight="1">
      <c r="C17" s="566" t="s">
        <v>676</v>
      </c>
      <c r="D17" s="566"/>
      <c r="E17" s="566"/>
      <c r="F17" s="566"/>
      <c r="G17" s="566"/>
      <c r="H17" s="566"/>
      <c r="I17" s="566"/>
      <c r="J17" s="96" t="s">
        <v>674</v>
      </c>
      <c r="K17" s="547">
        <f>IF(SUM(K16)=0,"…",(IF(SUM(K5)=0,"総人口なし",(SUM(K16)/SUM(K5)*100))))</f>
        <v>63.124315723973879</v>
      </c>
      <c r="L17" s="548"/>
      <c r="M17" s="547">
        <f>IF(SUM(M16)=0,"…",(IF(SUM(M5)=0,"総人口なし",(SUM(M16)/SUM(M5)*100))))</f>
        <v>60.292698488654942</v>
      </c>
      <c r="N17" s="548"/>
      <c r="O17" s="542">
        <f>IF(SUM(O16)=0,"…",(IF(SUM(O5)=0,"総人口なし",(SUM(O16)/SUM(O5)*100))))</f>
        <v>56.402593787355279</v>
      </c>
      <c r="P17" s="543"/>
      <c r="Q17" s="26"/>
      <c r="R17" s="43" t="s">
        <v>894</v>
      </c>
      <c r="S17" s="44" t="s">
        <v>895</v>
      </c>
      <c r="T17" s="556" t="s">
        <v>896</v>
      </c>
      <c r="U17" s="556"/>
    </row>
    <row r="18" spans="3:22" ht="15.95" customHeight="1">
      <c r="C18" s="99"/>
      <c r="D18" s="99"/>
      <c r="E18" s="95"/>
      <c r="F18" s="95"/>
      <c r="G18" s="95"/>
      <c r="H18" s="100"/>
      <c r="I18" s="100"/>
      <c r="J18" s="96"/>
      <c r="K18" s="101"/>
      <c r="L18" s="98"/>
      <c r="M18" s="101"/>
      <c r="N18" s="98"/>
      <c r="O18" s="349"/>
      <c r="P18" s="348"/>
      <c r="Q18" s="26"/>
      <c r="R18" s="45">
        <v>53212</v>
      </c>
      <c r="S18" s="44" t="s">
        <v>895</v>
      </c>
      <c r="T18" s="555">
        <v>3258</v>
      </c>
      <c r="U18" s="555"/>
    </row>
    <row r="19" spans="3:22" ht="15.95" customHeight="1">
      <c r="C19" s="566" t="s">
        <v>854</v>
      </c>
      <c r="D19" s="566"/>
      <c r="E19" s="566"/>
      <c r="F19" s="566"/>
      <c r="G19" s="566"/>
      <c r="H19" s="566"/>
      <c r="I19" s="566"/>
      <c r="J19" s="96" t="s">
        <v>572</v>
      </c>
      <c r="K19" s="590">
        <v>61477</v>
      </c>
      <c r="L19" s="591"/>
      <c r="M19" s="590">
        <v>60046</v>
      </c>
      <c r="N19" s="591"/>
      <c r="O19" s="524">
        <v>56470</v>
      </c>
      <c r="P19" s="546"/>
      <c r="Q19" s="26"/>
      <c r="R19" s="418" t="s">
        <v>897</v>
      </c>
      <c r="S19" s="557">
        <f>SUM(R18,T18)</f>
        <v>56470</v>
      </c>
      <c r="T19" s="557"/>
      <c r="U19" s="419"/>
    </row>
    <row r="20" spans="3:22" ht="15.95" customHeight="1">
      <c r="C20" s="566" t="s">
        <v>677</v>
      </c>
      <c r="D20" s="566"/>
      <c r="E20" s="566"/>
      <c r="F20" s="566"/>
      <c r="G20" s="566"/>
      <c r="H20" s="566"/>
      <c r="I20" s="566"/>
      <c r="J20" s="96" t="s">
        <v>674</v>
      </c>
      <c r="K20" s="547">
        <f>IF(SUM(K19)=0,"…",(IF(SUM(K5)=0,"総人口なし",(SUM(K19)/SUM(K5)*100))))</f>
        <v>48.422719145550921</v>
      </c>
      <c r="L20" s="548"/>
      <c r="M20" s="547">
        <v>47.9</v>
      </c>
      <c r="N20" s="548"/>
      <c r="O20" s="547">
        <v>46.2</v>
      </c>
      <c r="P20" s="548"/>
      <c r="Q20" s="26"/>
      <c r="R20" s="418"/>
      <c r="S20" s="396"/>
      <c r="T20" s="46"/>
      <c r="U20" s="46"/>
      <c r="V20" s="47"/>
    </row>
    <row r="21" spans="3:22" ht="15.95" customHeight="1">
      <c r="C21" s="99"/>
      <c r="D21" s="99"/>
      <c r="E21" s="95"/>
      <c r="F21" s="95"/>
      <c r="G21" s="95"/>
      <c r="H21" s="100"/>
      <c r="I21" s="100"/>
      <c r="J21" s="96"/>
      <c r="K21" s="101"/>
      <c r="L21" s="98"/>
      <c r="M21" s="101"/>
      <c r="N21" s="98"/>
      <c r="O21" s="349"/>
      <c r="P21" s="348"/>
      <c r="Q21" s="26"/>
      <c r="R21" s="42"/>
      <c r="S21" s="42"/>
    </row>
    <row r="22" spans="3:22" ht="15.95" customHeight="1">
      <c r="C22" s="566" t="s">
        <v>678</v>
      </c>
      <c r="D22" s="566"/>
      <c r="E22" s="566"/>
      <c r="F22" s="566"/>
      <c r="G22" s="566"/>
      <c r="H22" s="566"/>
      <c r="I22" s="566"/>
      <c r="J22" s="96" t="s">
        <v>572</v>
      </c>
      <c r="K22" s="590">
        <v>31746</v>
      </c>
      <c r="L22" s="591"/>
      <c r="M22" s="590">
        <v>34465</v>
      </c>
      <c r="N22" s="591"/>
      <c r="O22" s="544">
        <v>38250</v>
      </c>
      <c r="P22" s="545"/>
      <c r="Q22" s="26"/>
    </row>
    <row r="23" spans="3:22" ht="15.95" customHeight="1">
      <c r="C23" s="566" t="s">
        <v>679</v>
      </c>
      <c r="D23" s="566"/>
      <c r="E23" s="566"/>
      <c r="F23" s="566"/>
      <c r="G23" s="566"/>
      <c r="H23" s="566"/>
      <c r="I23" s="566"/>
      <c r="J23" s="96"/>
      <c r="K23" s="547">
        <f>IF(SUM(K22)=0,"…",(IF(SUM(K16)=0,"…",(SUM(K22)/SUM(K16)*100))))</f>
        <v>39.612188365650965</v>
      </c>
      <c r="L23" s="548"/>
      <c r="M23" s="547">
        <f>IF(SUM(M22)=0,"…",(IF(SUM(M16)=0,"…",(SUM(M22)/SUM(M16)*100))))</f>
        <v>45.589830418794151</v>
      </c>
      <c r="N23" s="548"/>
      <c r="O23" s="542">
        <f>IF(SUM(O22)=0,"…",(IF(SUM(O16)=0,"…",(SUM(O22)/SUM(O16)*100))))</f>
        <v>55.524103993380656</v>
      </c>
      <c r="P23" s="543"/>
      <c r="Q23" s="26"/>
    </row>
    <row r="24" spans="3:22" ht="15.95" customHeight="1">
      <c r="C24" s="566" t="s">
        <v>680</v>
      </c>
      <c r="D24" s="566"/>
      <c r="E24" s="566"/>
      <c r="F24" s="566"/>
      <c r="G24" s="566"/>
      <c r="H24" s="566"/>
      <c r="I24" s="566"/>
      <c r="J24" s="96" t="s">
        <v>674</v>
      </c>
      <c r="K24" s="547">
        <f>IF(SUM(K22)=0,"…",(IF(SUM(K5)=0,"総人口なし",(SUM(K22)/SUM(K5)*100))))</f>
        <v>25.00492284910877</v>
      </c>
      <c r="L24" s="548"/>
      <c r="M24" s="547">
        <f>IF(SUM(M22)=0,"…",(IF(SUM(M5)=0,"総人口なし",(SUM(M22)/SUM(M5)*100))))</f>
        <v>27.487338995892653</v>
      </c>
      <c r="N24" s="548"/>
      <c r="O24" s="542">
        <f>IF(SUM(O22)=0,"…",(IF(SUM(O5)=0,"総人口なし",(SUM(O22)/SUM(O5)*100))))</f>
        <v>31.317034829455203</v>
      </c>
      <c r="P24" s="543"/>
      <c r="Q24" s="26"/>
    </row>
    <row r="25" spans="3:22" ht="15.95" customHeight="1">
      <c r="C25" s="566" t="s">
        <v>681</v>
      </c>
      <c r="D25" s="566"/>
      <c r="E25" s="566"/>
      <c r="F25" s="566"/>
      <c r="G25" s="566"/>
      <c r="H25" s="566"/>
      <c r="I25" s="566"/>
      <c r="J25" s="96"/>
      <c r="K25" s="547">
        <f>IF(SUM(K22)=0,"…",(IF(SUM(K12)=0,"…",(SUM(K22)/SUM(K12)*100))))</f>
        <v>213.37545369001211</v>
      </c>
      <c r="L25" s="548"/>
      <c r="M25" s="547">
        <f>IF(SUM(M22)=0,"…",(IF(SUM(M12)=0,"…",(SUM(M22)/SUM(M12)*100))))</f>
        <v>244.46730032628744</v>
      </c>
      <c r="N25" s="548"/>
      <c r="O25" s="542">
        <f>IF(SUM(O22)=0,"…",(IF(SUM(O12)=0,"…",(SUM(O22)/SUM(O12)*100))))</f>
        <v>285.53299492385787</v>
      </c>
      <c r="P25" s="543"/>
      <c r="Q25" s="26"/>
    </row>
    <row r="26" spans="3:22" ht="15.95" customHeight="1">
      <c r="C26" s="99"/>
      <c r="D26" s="99"/>
      <c r="E26" s="95"/>
      <c r="F26" s="95"/>
      <c r="G26" s="95"/>
      <c r="H26" s="100"/>
      <c r="I26" s="100"/>
      <c r="J26" s="96"/>
      <c r="K26" s="101"/>
      <c r="L26" s="98"/>
      <c r="M26" s="101"/>
      <c r="N26" s="98"/>
      <c r="O26" s="349"/>
      <c r="P26" s="348"/>
      <c r="Q26" s="26"/>
      <c r="R26" s="42"/>
      <c r="S26" s="42"/>
    </row>
    <row r="27" spans="3:22" ht="15.95" customHeight="1">
      <c r="C27" s="566" t="s">
        <v>682</v>
      </c>
      <c r="D27" s="566"/>
      <c r="E27" s="566"/>
      <c r="F27" s="566"/>
      <c r="G27" s="566"/>
      <c r="H27" s="566"/>
      <c r="I27" s="566"/>
      <c r="J27" s="96" t="s">
        <v>572</v>
      </c>
      <c r="K27" s="590">
        <f>IF(SUM(K12,K22)=0,"…",SUM(K12,K22))</f>
        <v>46624</v>
      </c>
      <c r="L27" s="591"/>
      <c r="M27" s="590">
        <f>IF(SUM(M12,M22)=0,"…",SUM(M12,M22))</f>
        <v>48563</v>
      </c>
      <c r="N27" s="591"/>
      <c r="O27" s="544">
        <f>IF(SUM(O12,O22)=0,"…",SUM(O12,O22))</f>
        <v>51646</v>
      </c>
      <c r="P27" s="545"/>
    </row>
    <row r="28" spans="3:22" ht="15.95" customHeight="1">
      <c r="C28" s="566" t="s">
        <v>683</v>
      </c>
      <c r="D28" s="566"/>
      <c r="E28" s="566"/>
      <c r="F28" s="566"/>
      <c r="G28" s="566"/>
      <c r="H28" s="566"/>
      <c r="I28" s="566"/>
      <c r="J28" s="96"/>
      <c r="K28" s="547">
        <f>IF(SUM(K27)=0,"…",(IF(SUM(K16)=0,"…",(SUM(K27)/SUM(K16)*100))))</f>
        <v>58.176736293079777</v>
      </c>
      <c r="L28" s="548"/>
      <c r="M28" s="547">
        <f>IF(SUM(M27)=0,"…",(IF(SUM(M16)=0,"…",(SUM(M27)/SUM(M16)*100))))</f>
        <v>64.238471917246486</v>
      </c>
      <c r="N28" s="548"/>
      <c r="O28" s="542">
        <f>IF(SUM(O27)=0,"…",(IF(SUM(O16)=0,"…",(SUM(O27)/SUM(O16)*100))))</f>
        <v>74.969879080840201</v>
      </c>
      <c r="P28" s="543"/>
    </row>
    <row r="29" spans="3:22" ht="15.95" customHeight="1">
      <c r="C29" s="566" t="s">
        <v>684</v>
      </c>
      <c r="D29" s="566"/>
      <c r="E29" s="566"/>
      <c r="F29" s="566"/>
      <c r="G29" s="566"/>
      <c r="H29" s="566"/>
      <c r="I29" s="566"/>
      <c r="J29" s="96" t="s">
        <v>674</v>
      </c>
      <c r="K29" s="547">
        <f>IF(SUM(K27)=0,"…",(IF(SUM(K5)=0,"総人口なし",(SUM(K27)/SUM(K5)*100))))</f>
        <v>36.723666695547379</v>
      </c>
      <c r="L29" s="548"/>
      <c r="M29" s="547">
        <f>IF(SUM(M27)=0,"…",(IF(SUM(M5)=0,"総人口なし",(SUM(M27)/SUM(M5)*100))))</f>
        <v>38.731108186784702</v>
      </c>
      <c r="N29" s="548"/>
      <c r="O29" s="542">
        <f>IF(SUM(O27)=0,"…",(IF(SUM(O5)=0,"総人口なし",(SUM(O27)/SUM(O5)*100))))</f>
        <v>42.284956360837739</v>
      </c>
      <c r="P29" s="543"/>
    </row>
    <row r="30" spans="3:22" ht="15.95" customHeight="1">
      <c r="C30" s="99"/>
      <c r="D30" s="99"/>
      <c r="E30" s="95"/>
      <c r="F30" s="95"/>
      <c r="G30" s="95"/>
      <c r="H30" s="100"/>
      <c r="I30" s="100"/>
      <c r="J30" s="96"/>
      <c r="K30" s="101"/>
      <c r="L30" s="98"/>
      <c r="M30" s="101"/>
      <c r="N30" s="98"/>
      <c r="O30" s="349"/>
      <c r="P30" s="348"/>
      <c r="R30" s="42"/>
      <c r="S30" s="42"/>
    </row>
    <row r="31" spans="3:22" ht="15.95" customHeight="1">
      <c r="C31" s="566" t="s">
        <v>685</v>
      </c>
      <c r="D31" s="566"/>
      <c r="E31" s="566"/>
      <c r="F31" s="566"/>
      <c r="G31" s="566"/>
      <c r="H31" s="566"/>
      <c r="I31" s="566"/>
      <c r="J31" s="96" t="s">
        <v>686</v>
      </c>
      <c r="K31" s="547">
        <v>18.600000000000001</v>
      </c>
      <c r="L31" s="548"/>
      <c r="M31" s="547">
        <v>18.47</v>
      </c>
      <c r="N31" s="548"/>
      <c r="O31" s="542">
        <v>18.36</v>
      </c>
      <c r="P31" s="543"/>
      <c r="Q31" s="26"/>
    </row>
    <row r="32" spans="3:22" ht="15.95" customHeight="1">
      <c r="C32" s="566" t="s">
        <v>687</v>
      </c>
      <c r="D32" s="566"/>
      <c r="E32" s="566"/>
      <c r="F32" s="566"/>
      <c r="G32" s="566"/>
      <c r="H32" s="566"/>
      <c r="I32" s="566"/>
      <c r="J32" s="96" t="s">
        <v>572</v>
      </c>
      <c r="K32" s="590">
        <v>113075</v>
      </c>
      <c r="L32" s="591"/>
      <c r="M32" s="590">
        <v>111401</v>
      </c>
      <c r="N32" s="591"/>
      <c r="O32" s="544">
        <v>107735</v>
      </c>
      <c r="P32" s="545"/>
      <c r="Q32" s="26"/>
    </row>
    <row r="33" spans="1:23" ht="15.95" customHeight="1">
      <c r="C33" s="99"/>
      <c r="D33" s="99"/>
      <c r="E33" s="95"/>
      <c r="F33" s="95"/>
      <c r="G33" s="95"/>
      <c r="H33" s="100"/>
      <c r="I33" s="100"/>
      <c r="J33" s="96"/>
      <c r="K33" s="102"/>
      <c r="L33" s="103"/>
      <c r="M33" s="102"/>
      <c r="N33" s="103"/>
      <c r="O33" s="350"/>
      <c r="P33" s="351"/>
      <c r="Q33" s="26"/>
      <c r="R33" s="417" t="s">
        <v>860</v>
      </c>
      <c r="S33" s="42"/>
    </row>
    <row r="34" spans="1:23" ht="15.95" customHeight="1">
      <c r="C34" s="566" t="s">
        <v>855</v>
      </c>
      <c r="D34" s="566"/>
      <c r="E34" s="566"/>
      <c r="F34" s="566"/>
      <c r="G34" s="566"/>
      <c r="H34" s="566"/>
      <c r="I34" s="566"/>
      <c r="J34" s="96" t="s">
        <v>572</v>
      </c>
      <c r="K34" s="590">
        <v>123054</v>
      </c>
      <c r="L34" s="591"/>
      <c r="M34" s="590">
        <v>122959</v>
      </c>
      <c r="N34" s="591"/>
      <c r="O34" s="544">
        <v>121106</v>
      </c>
      <c r="P34" s="545"/>
      <c r="Q34" s="26"/>
      <c r="S34" s="420" t="s">
        <v>898</v>
      </c>
      <c r="T34" s="558">
        <v>122959</v>
      </c>
      <c r="U34" s="558"/>
    </row>
    <row r="35" spans="1:23" ht="15.95" customHeight="1">
      <c r="C35" s="566" t="s">
        <v>856</v>
      </c>
      <c r="D35" s="566"/>
      <c r="E35" s="566"/>
      <c r="F35" s="566"/>
      <c r="G35" s="566"/>
      <c r="H35" s="566"/>
      <c r="I35" s="566"/>
      <c r="J35" s="96" t="s">
        <v>572</v>
      </c>
      <c r="K35" s="590">
        <v>10772</v>
      </c>
      <c r="L35" s="591"/>
      <c r="M35" s="590">
        <v>11288</v>
      </c>
      <c r="N35" s="591"/>
      <c r="O35" s="544">
        <v>13440</v>
      </c>
      <c r="P35" s="545"/>
      <c r="Q35" s="26"/>
    </row>
    <row r="36" spans="1:23" ht="15.95" customHeight="1" thickBot="1">
      <c r="A36" s="27"/>
      <c r="B36" s="27"/>
      <c r="C36" s="565" t="s">
        <v>688</v>
      </c>
      <c r="D36" s="565"/>
      <c r="E36" s="565"/>
      <c r="F36" s="565"/>
      <c r="G36" s="565"/>
      <c r="H36" s="565"/>
      <c r="I36" s="565"/>
      <c r="J36" s="104" t="s">
        <v>572</v>
      </c>
      <c r="K36" s="604">
        <v>14484</v>
      </c>
      <c r="L36" s="605"/>
      <c r="M36" s="604">
        <v>13714</v>
      </c>
      <c r="N36" s="605"/>
      <c r="O36" s="544">
        <v>12408</v>
      </c>
      <c r="P36" s="545"/>
      <c r="Q36" s="26"/>
    </row>
    <row r="37" spans="1:23" ht="17.25" customHeight="1">
      <c r="A37" s="39" t="s">
        <v>769</v>
      </c>
      <c r="B37" s="105" t="s">
        <v>810</v>
      </c>
      <c r="C37" s="106"/>
      <c r="D37" s="106"/>
      <c r="E37" s="106"/>
      <c r="F37" s="106"/>
      <c r="G37" s="106"/>
      <c r="H37" s="106"/>
      <c r="I37" s="106"/>
      <c r="J37" s="107"/>
      <c r="K37" s="108"/>
      <c r="L37" s="26"/>
      <c r="M37" s="26"/>
      <c r="N37" s="26"/>
      <c r="O37" s="579" t="s">
        <v>965</v>
      </c>
      <c r="P37" s="579"/>
      <c r="Q37" s="24"/>
      <c r="R37" s="341"/>
      <c r="S37" s="341"/>
    </row>
    <row r="38" spans="1:23" ht="15.95" customHeight="1">
      <c r="B38" s="105" t="s">
        <v>811</v>
      </c>
      <c r="E38" s="3"/>
      <c r="F38" s="3"/>
      <c r="G38" s="3"/>
      <c r="H38" s="3"/>
      <c r="I38" s="3"/>
      <c r="J38" s="3"/>
      <c r="K38" s="3"/>
      <c r="O38" s="606" t="s">
        <v>1008</v>
      </c>
      <c r="P38" s="607"/>
      <c r="Q38" s="48"/>
    </row>
    <row r="39" spans="1:23" ht="15.95" customHeight="1">
      <c r="B39" s="105" t="s">
        <v>808</v>
      </c>
      <c r="E39" s="3"/>
      <c r="F39" s="3"/>
      <c r="G39" s="3"/>
      <c r="H39" s="3"/>
      <c r="I39" s="3"/>
      <c r="J39" s="3"/>
      <c r="K39" s="3"/>
      <c r="O39" s="352"/>
      <c r="P39" s="352"/>
      <c r="Q39" s="48"/>
    </row>
    <row r="40" spans="1:23" ht="15.95" customHeight="1">
      <c r="B40" s="105" t="s">
        <v>809</v>
      </c>
      <c r="E40" s="3"/>
      <c r="F40" s="3"/>
      <c r="G40" s="3"/>
      <c r="H40" s="3"/>
      <c r="I40" s="3"/>
      <c r="J40" s="3"/>
      <c r="K40" s="3"/>
      <c r="O40" s="35"/>
      <c r="P40" s="35"/>
      <c r="Q40" s="48"/>
    </row>
    <row r="41" spans="1:23" ht="15.95" customHeight="1">
      <c r="B41" s="34"/>
      <c r="E41" s="3"/>
      <c r="F41" s="3"/>
      <c r="G41" s="3"/>
      <c r="H41" s="3"/>
      <c r="I41" s="3"/>
      <c r="J41" s="3"/>
      <c r="K41" s="3"/>
      <c r="O41" s="35"/>
      <c r="P41" s="35"/>
      <c r="Q41" s="48"/>
    </row>
    <row r="42" spans="1:23" ht="16.5" customHeight="1">
      <c r="Q42" s="26"/>
    </row>
    <row r="43" spans="1:23" ht="15.95" customHeight="1">
      <c r="A43" s="515" t="s">
        <v>952</v>
      </c>
      <c r="B43" s="515"/>
      <c r="C43" s="515"/>
      <c r="D43" s="515"/>
      <c r="E43" s="515"/>
      <c r="F43" s="515"/>
      <c r="G43" s="515"/>
      <c r="H43" s="515"/>
      <c r="I43" s="515"/>
      <c r="J43" s="515"/>
      <c r="K43" s="515"/>
      <c r="L43" s="515"/>
      <c r="M43" s="515"/>
      <c r="N43" s="515"/>
      <c r="O43" s="515"/>
      <c r="P43" s="515"/>
      <c r="Q43" s="49"/>
    </row>
    <row r="44" spans="1:23" ht="15.95" customHeight="1" thickBot="1">
      <c r="A44" s="109" t="s">
        <v>689</v>
      </c>
      <c r="B44" s="110"/>
      <c r="C44" s="110"/>
      <c r="D44" s="110"/>
      <c r="E44" s="110"/>
      <c r="F44" s="110"/>
      <c r="G44" s="110"/>
      <c r="H44" s="111"/>
      <c r="I44" s="91"/>
      <c r="J44" s="91"/>
      <c r="K44" s="91"/>
      <c r="L44" s="25"/>
      <c r="M44" s="25"/>
      <c r="N44" s="25"/>
      <c r="O44" s="25"/>
      <c r="P44" s="83" t="s">
        <v>690</v>
      </c>
      <c r="Q44" s="24"/>
    </row>
    <row r="45" spans="1:23" ht="15.95" customHeight="1">
      <c r="A45" s="612" t="s">
        <v>691</v>
      </c>
      <c r="B45" s="612"/>
      <c r="C45" s="612"/>
      <c r="D45" s="612"/>
      <c r="E45" s="612"/>
      <c r="F45" s="612"/>
      <c r="G45" s="613"/>
      <c r="H45" s="620" t="s">
        <v>842</v>
      </c>
      <c r="I45" s="595" t="s">
        <v>1</v>
      </c>
      <c r="J45" s="597"/>
      <c r="K45" s="598"/>
      <c r="L45" s="114" t="s">
        <v>692</v>
      </c>
      <c r="M45" s="115"/>
      <c r="N45" s="116" t="s">
        <v>693</v>
      </c>
      <c r="O45" s="116"/>
      <c r="P45" s="116"/>
      <c r="R45" s="562" t="s">
        <v>1009</v>
      </c>
      <c r="S45" s="562"/>
      <c r="T45" s="562" t="s">
        <v>1009</v>
      </c>
      <c r="U45" s="562"/>
      <c r="V45" s="341" t="s">
        <v>1009</v>
      </c>
      <c r="W45" s="26" t="s">
        <v>836</v>
      </c>
    </row>
    <row r="46" spans="1:23" ht="15.95" customHeight="1">
      <c r="A46" s="614"/>
      <c r="B46" s="614"/>
      <c r="C46" s="614"/>
      <c r="D46" s="614"/>
      <c r="E46" s="614"/>
      <c r="F46" s="614"/>
      <c r="G46" s="615"/>
      <c r="H46" s="568"/>
      <c r="I46" s="596"/>
      <c r="J46" s="573" t="s">
        <v>837</v>
      </c>
      <c r="K46" s="574"/>
      <c r="L46" s="567" t="s">
        <v>3</v>
      </c>
      <c r="M46" s="567" t="s">
        <v>4</v>
      </c>
      <c r="N46" s="117" t="s">
        <v>56</v>
      </c>
      <c r="O46" s="117" t="s">
        <v>551</v>
      </c>
      <c r="P46" s="118" t="s">
        <v>552</v>
      </c>
      <c r="R46" s="562" t="s">
        <v>838</v>
      </c>
      <c r="S46" s="562"/>
      <c r="T46" s="564" t="s">
        <v>56</v>
      </c>
      <c r="U46" s="564"/>
      <c r="V46" s="50" t="s">
        <v>552</v>
      </c>
      <c r="W46" s="19" t="s">
        <v>843</v>
      </c>
    </row>
    <row r="47" spans="1:23" ht="15.95" customHeight="1">
      <c r="A47" s="616"/>
      <c r="B47" s="616"/>
      <c r="C47" s="616"/>
      <c r="D47" s="616"/>
      <c r="E47" s="616"/>
      <c r="F47" s="616"/>
      <c r="G47" s="617"/>
      <c r="H47" s="568"/>
      <c r="I47" s="596"/>
      <c r="J47" s="575"/>
      <c r="K47" s="576"/>
      <c r="L47" s="568"/>
      <c r="M47" s="568"/>
      <c r="N47" s="119" t="s">
        <v>709</v>
      </c>
      <c r="O47" s="119" t="s">
        <v>971</v>
      </c>
      <c r="P47" s="120" t="s">
        <v>970</v>
      </c>
      <c r="R47" s="561"/>
      <c r="S47" s="561"/>
      <c r="T47" s="563" t="s">
        <v>708</v>
      </c>
      <c r="U47" s="563"/>
      <c r="V47" s="51" t="s">
        <v>841</v>
      </c>
    </row>
    <row r="48" spans="1:23" ht="15.95" customHeight="1">
      <c r="A48" s="627" t="s">
        <v>57</v>
      </c>
      <c r="B48" s="627"/>
      <c r="C48" s="627"/>
      <c r="D48" s="627"/>
      <c r="E48" s="627"/>
      <c r="F48" s="627"/>
      <c r="G48" s="121"/>
      <c r="H48" s="618">
        <v>6340.71</v>
      </c>
      <c r="I48" s="602">
        <v>486535</v>
      </c>
      <c r="J48" s="353"/>
      <c r="K48" s="602">
        <v>1166338</v>
      </c>
      <c r="L48" s="602">
        <v>551932</v>
      </c>
      <c r="M48" s="602">
        <v>614406</v>
      </c>
      <c r="N48" s="577">
        <v>183.9</v>
      </c>
      <c r="O48" s="624">
        <v>-30191</v>
      </c>
      <c r="P48" s="625">
        <v>-2.5</v>
      </c>
      <c r="R48" s="553">
        <v>1209571</v>
      </c>
      <c r="S48" s="553"/>
      <c r="T48" s="553">
        <v>190.80995213861823</v>
      </c>
      <c r="U48" s="553"/>
      <c r="V48" s="52">
        <v>-0.9</v>
      </c>
      <c r="W48" s="53">
        <v>6339.32</v>
      </c>
    </row>
    <row r="49" spans="1:23" ht="8.25" customHeight="1">
      <c r="A49" s="122"/>
      <c r="B49" s="122"/>
      <c r="C49" s="122"/>
      <c r="D49" s="122"/>
      <c r="E49" s="122"/>
      <c r="F49" s="122"/>
      <c r="G49" s="121"/>
      <c r="H49" s="619"/>
      <c r="I49" s="603"/>
      <c r="J49" s="353"/>
      <c r="K49" s="603"/>
      <c r="L49" s="603"/>
      <c r="M49" s="603"/>
      <c r="N49" s="578"/>
      <c r="O49" s="592"/>
      <c r="P49" s="626"/>
      <c r="R49" s="553"/>
      <c r="S49" s="553"/>
      <c r="T49" s="553"/>
      <c r="U49" s="553"/>
      <c r="V49" s="52"/>
      <c r="W49" s="53"/>
    </row>
    <row r="50" spans="1:23" ht="18.75" customHeight="1">
      <c r="A50" s="599" t="s">
        <v>966</v>
      </c>
      <c r="B50" s="599"/>
      <c r="C50" s="599"/>
      <c r="D50" s="123"/>
      <c r="E50" s="600" t="s">
        <v>835</v>
      </c>
      <c r="F50" s="601"/>
      <c r="G50" s="124"/>
      <c r="H50" s="355"/>
      <c r="I50" s="125"/>
      <c r="J50" s="125"/>
      <c r="K50" s="125"/>
      <c r="L50" s="125"/>
      <c r="M50" s="125"/>
      <c r="N50" s="126"/>
      <c r="O50" s="127"/>
      <c r="P50" s="128"/>
      <c r="R50" s="54"/>
      <c r="S50" s="54"/>
      <c r="T50" s="559"/>
      <c r="U50" s="559"/>
      <c r="V50" s="55"/>
    </row>
    <row r="51" spans="1:23" ht="7.5" customHeight="1">
      <c r="A51" s="129"/>
      <c r="B51" s="121"/>
      <c r="C51" s="121"/>
      <c r="D51" s="121"/>
      <c r="E51" s="130"/>
      <c r="F51" s="121"/>
      <c r="G51" s="131"/>
      <c r="H51" s="356"/>
      <c r="I51" s="125"/>
      <c r="J51" s="125"/>
      <c r="K51" s="125"/>
      <c r="L51" s="125"/>
      <c r="M51" s="125"/>
      <c r="N51" s="126"/>
      <c r="O51" s="127"/>
      <c r="P51" s="128"/>
      <c r="R51" s="54"/>
      <c r="S51" s="54"/>
      <c r="T51" s="559"/>
      <c r="U51" s="559"/>
      <c r="V51" s="55"/>
    </row>
    <row r="52" spans="1:23" s="17" customFormat="1" ht="15" customHeight="1">
      <c r="A52" s="610" t="s">
        <v>694</v>
      </c>
      <c r="B52" s="610"/>
      <c r="C52" s="610"/>
      <c r="E52" s="132"/>
      <c r="F52" s="133"/>
      <c r="G52" s="134"/>
      <c r="H52" s="357">
        <v>502.39</v>
      </c>
      <c r="I52" s="345">
        <v>203515</v>
      </c>
      <c r="J52" s="358"/>
      <c r="K52" s="345">
        <v>478146</v>
      </c>
      <c r="L52" s="358">
        <v>229844</v>
      </c>
      <c r="M52" s="358">
        <v>248302</v>
      </c>
      <c r="N52" s="359">
        <v>951.7</v>
      </c>
      <c r="O52" s="358">
        <v>4052</v>
      </c>
      <c r="P52" s="360">
        <v>0.85</v>
      </c>
      <c r="R52" s="553">
        <v>462317</v>
      </c>
      <c r="S52" s="553"/>
      <c r="T52" s="560">
        <v>922.32817955112216</v>
      </c>
      <c r="U52" s="560"/>
      <c r="V52" s="56">
        <v>1.7</v>
      </c>
      <c r="W52" s="57">
        <v>501.25</v>
      </c>
    </row>
    <row r="53" spans="1:23" ht="15" customHeight="1">
      <c r="A53" s="135"/>
      <c r="B53" s="135"/>
      <c r="C53" s="135"/>
      <c r="D53" s="135"/>
      <c r="E53" s="569" t="s">
        <v>695</v>
      </c>
      <c r="F53" s="570"/>
      <c r="G53" s="137"/>
      <c r="H53" s="361">
        <v>360.84</v>
      </c>
      <c r="I53" s="102">
        <v>197639</v>
      </c>
      <c r="J53" s="362"/>
      <c r="K53" s="343">
        <v>464636</v>
      </c>
      <c r="L53" s="362">
        <v>223476</v>
      </c>
      <c r="M53" s="362">
        <v>241160</v>
      </c>
      <c r="N53" s="363">
        <v>1287.7</v>
      </c>
      <c r="O53" s="364">
        <v>5658</v>
      </c>
      <c r="P53" s="365">
        <v>1.23</v>
      </c>
      <c r="R53" s="559">
        <v>445586</v>
      </c>
      <c r="S53" s="559"/>
      <c r="T53" s="559">
        <v>1234.8575545948343</v>
      </c>
      <c r="U53" s="559"/>
      <c r="V53" s="54">
        <v>2.1</v>
      </c>
      <c r="W53" s="58">
        <v>360.84</v>
      </c>
    </row>
    <row r="54" spans="1:23" ht="15" customHeight="1">
      <c r="A54" s="131"/>
      <c r="B54" s="131"/>
      <c r="C54" s="131"/>
      <c r="E54" s="569" t="s">
        <v>76</v>
      </c>
      <c r="F54" s="570"/>
      <c r="G54" s="135"/>
      <c r="H54" s="366">
        <v>90.74</v>
      </c>
      <c r="I54" s="343">
        <v>1943</v>
      </c>
      <c r="J54" s="364"/>
      <c r="K54" s="343">
        <v>4564</v>
      </c>
      <c r="L54" s="364">
        <v>2177</v>
      </c>
      <c r="M54" s="364">
        <v>2387</v>
      </c>
      <c r="N54" s="363">
        <v>50.3</v>
      </c>
      <c r="O54" s="364">
        <v>-205</v>
      </c>
      <c r="P54" s="365">
        <v>-4.29</v>
      </c>
      <c r="R54" s="554">
        <v>5065</v>
      </c>
      <c r="S54" s="554"/>
      <c r="T54" s="559">
        <v>55.818823010800088</v>
      </c>
      <c r="U54" s="559"/>
      <c r="V54" s="54">
        <v>-0.6</v>
      </c>
      <c r="W54" s="60">
        <v>90.74</v>
      </c>
    </row>
    <row r="55" spans="1:23" ht="15" customHeight="1">
      <c r="A55" s="131"/>
      <c r="B55" s="131"/>
      <c r="C55" s="131"/>
      <c r="E55" s="569" t="s">
        <v>80</v>
      </c>
      <c r="F55" s="570"/>
      <c r="G55" s="135"/>
      <c r="H55" s="366">
        <v>49.39</v>
      </c>
      <c r="I55" s="343">
        <v>3933</v>
      </c>
      <c r="J55" s="364"/>
      <c r="K55" s="343">
        <v>8946</v>
      </c>
      <c r="L55" s="364">
        <v>4191</v>
      </c>
      <c r="M55" s="364">
        <v>4755</v>
      </c>
      <c r="N55" s="363">
        <v>181.1</v>
      </c>
      <c r="O55" s="364">
        <v>-1401</v>
      </c>
      <c r="P55" s="365">
        <v>-13.54</v>
      </c>
      <c r="R55" s="554">
        <v>11666</v>
      </c>
      <c r="S55" s="554"/>
      <c r="T55" s="559">
        <v>236.20166025511236</v>
      </c>
      <c r="U55" s="559"/>
      <c r="V55" s="54">
        <v>-9.3000000000000007</v>
      </c>
      <c r="W55" s="60">
        <v>49.39</v>
      </c>
    </row>
    <row r="56" spans="1:23" ht="15" customHeight="1">
      <c r="A56" s="131"/>
      <c r="B56" s="131"/>
      <c r="C56" s="131"/>
      <c r="E56" s="136"/>
      <c r="F56" s="131"/>
      <c r="G56" s="135"/>
      <c r="H56" s="366"/>
      <c r="I56" s="343"/>
      <c r="J56" s="364"/>
      <c r="K56" s="343"/>
      <c r="L56" s="364"/>
      <c r="M56" s="364"/>
      <c r="N56" s="359"/>
      <c r="O56" s="364"/>
      <c r="P56" s="365"/>
      <c r="R56" s="59"/>
      <c r="S56" s="59"/>
      <c r="T56" s="54"/>
      <c r="U56" s="54"/>
      <c r="V56" s="54"/>
      <c r="W56" s="26"/>
    </row>
    <row r="57" spans="1:23" s="17" customFormat="1" ht="15" customHeight="1">
      <c r="A57" s="611" t="s">
        <v>696</v>
      </c>
      <c r="B57" s="611"/>
      <c r="C57" s="611"/>
      <c r="D57" s="134"/>
      <c r="E57" s="582" t="s">
        <v>58</v>
      </c>
      <c r="F57" s="583"/>
      <c r="G57" s="139"/>
      <c r="H57" s="357">
        <v>125.34</v>
      </c>
      <c r="I57" s="353">
        <v>55624</v>
      </c>
      <c r="J57" s="367"/>
      <c r="K57" s="367">
        <v>122138</v>
      </c>
      <c r="L57" s="367">
        <v>55482</v>
      </c>
      <c r="M57" s="367">
        <v>66656</v>
      </c>
      <c r="N57" s="359">
        <v>974.5</v>
      </c>
      <c r="O57" s="358">
        <v>-3247</v>
      </c>
      <c r="P57" s="360">
        <v>-2.58</v>
      </c>
      <c r="R57" s="560">
        <v>126959</v>
      </c>
      <c r="S57" s="560"/>
      <c r="T57" s="560">
        <v>1014.5</v>
      </c>
      <c r="U57" s="560"/>
      <c r="V57" s="56">
        <v>0.3</v>
      </c>
      <c r="W57" s="57" t="s">
        <v>831</v>
      </c>
    </row>
    <row r="58" spans="1:23" ht="15" customHeight="1">
      <c r="A58" s="135"/>
      <c r="B58" s="135"/>
      <c r="C58" s="135"/>
      <c r="D58" s="135"/>
      <c r="E58" s="138"/>
      <c r="F58" s="121"/>
      <c r="G58" s="139"/>
      <c r="H58" s="368"/>
      <c r="I58" s="353"/>
      <c r="J58" s="367"/>
      <c r="K58" s="367"/>
      <c r="L58" s="367"/>
      <c r="M58" s="367"/>
      <c r="N58" s="359"/>
      <c r="O58" s="358"/>
      <c r="P58" s="365"/>
      <c r="R58" s="56"/>
      <c r="S58" s="56"/>
      <c r="T58" s="56"/>
      <c r="U58" s="56"/>
      <c r="V58" s="56"/>
      <c r="W58" s="26"/>
    </row>
    <row r="59" spans="1:23" s="17" customFormat="1" ht="15" customHeight="1">
      <c r="A59" s="609" t="s">
        <v>697</v>
      </c>
      <c r="B59" s="609"/>
      <c r="C59" s="609"/>
      <c r="E59" s="132"/>
      <c r="F59" s="133"/>
      <c r="G59" s="134"/>
      <c r="H59" s="357">
        <v>491.53</v>
      </c>
      <c r="I59" s="345">
        <v>35785</v>
      </c>
      <c r="J59" s="358"/>
      <c r="K59" s="345">
        <v>83965</v>
      </c>
      <c r="L59" s="358">
        <v>40351</v>
      </c>
      <c r="M59" s="358">
        <v>43614</v>
      </c>
      <c r="N59" s="359">
        <v>170.8</v>
      </c>
      <c r="O59" s="358">
        <v>-347</v>
      </c>
      <c r="P59" s="360">
        <v>-0.4</v>
      </c>
      <c r="R59" s="553">
        <v>84368</v>
      </c>
      <c r="S59" s="553"/>
      <c r="T59" s="560">
        <v>171.79743020627583</v>
      </c>
      <c r="U59" s="560"/>
      <c r="V59" s="56">
        <v>-1.5</v>
      </c>
      <c r="W59" s="57">
        <v>491.09</v>
      </c>
    </row>
    <row r="60" spans="1:23" ht="15" customHeight="1">
      <c r="A60" s="135"/>
      <c r="B60" s="135"/>
      <c r="C60" s="135"/>
      <c r="D60" s="135"/>
      <c r="E60" s="569" t="s">
        <v>59</v>
      </c>
      <c r="F60" s="570"/>
      <c r="G60" s="137"/>
      <c r="H60" s="361">
        <v>55.58</v>
      </c>
      <c r="I60" s="102">
        <v>30324</v>
      </c>
      <c r="J60" s="362"/>
      <c r="K60" s="343">
        <v>69792</v>
      </c>
      <c r="L60" s="362">
        <v>33793</v>
      </c>
      <c r="M60" s="362">
        <v>35999</v>
      </c>
      <c r="N60" s="363">
        <v>1255.7</v>
      </c>
      <c r="O60" s="364">
        <v>1012</v>
      </c>
      <c r="P60" s="365">
        <v>1.47</v>
      </c>
      <c r="R60" s="559">
        <v>67034</v>
      </c>
      <c r="S60" s="559"/>
      <c r="T60" s="559">
        <v>1206.0813242173444</v>
      </c>
      <c r="U60" s="559"/>
      <c r="V60" s="54">
        <v>-0.1</v>
      </c>
      <c r="W60" s="58">
        <v>55.58</v>
      </c>
    </row>
    <row r="61" spans="1:23" ht="15" customHeight="1">
      <c r="A61" s="131"/>
      <c r="B61" s="131"/>
      <c r="C61" s="131"/>
      <c r="E61" s="569" t="s">
        <v>107</v>
      </c>
      <c r="F61" s="570"/>
      <c r="G61" s="135"/>
      <c r="H61" s="366">
        <v>46.02</v>
      </c>
      <c r="I61" s="343">
        <v>1845</v>
      </c>
      <c r="J61" s="364"/>
      <c r="K61" s="343">
        <v>5167</v>
      </c>
      <c r="L61" s="364">
        <v>2364</v>
      </c>
      <c r="M61" s="364">
        <v>2803</v>
      </c>
      <c r="N61" s="363">
        <v>112.3</v>
      </c>
      <c r="O61" s="364">
        <v>-75</v>
      </c>
      <c r="P61" s="365">
        <v>-1.4</v>
      </c>
      <c r="R61" s="554">
        <v>5553</v>
      </c>
      <c r="S61" s="554"/>
      <c r="T61" s="559">
        <v>120.66492829204692</v>
      </c>
      <c r="U61" s="559"/>
      <c r="V61" s="54">
        <v>-2.8</v>
      </c>
      <c r="W61" s="60">
        <v>46.02</v>
      </c>
    </row>
    <row r="62" spans="1:23" ht="15" customHeight="1">
      <c r="A62" s="131"/>
      <c r="B62" s="131"/>
      <c r="C62" s="131"/>
      <c r="E62" s="569" t="s">
        <v>108</v>
      </c>
      <c r="F62" s="570"/>
      <c r="G62" s="140"/>
      <c r="H62" s="366">
        <v>85.46</v>
      </c>
      <c r="I62" s="343">
        <v>1132</v>
      </c>
      <c r="J62" s="364"/>
      <c r="K62" s="343">
        <v>2792</v>
      </c>
      <c r="L62" s="364">
        <v>1326</v>
      </c>
      <c r="M62" s="364">
        <v>1466</v>
      </c>
      <c r="N62" s="363">
        <v>32.700000000000003</v>
      </c>
      <c r="O62" s="364">
        <v>-374</v>
      </c>
      <c r="P62" s="365">
        <v>-11.8</v>
      </c>
      <c r="R62" s="554">
        <v>3602</v>
      </c>
      <c r="S62" s="554"/>
      <c r="T62" s="559">
        <v>42.148373508073959</v>
      </c>
      <c r="U62" s="559"/>
      <c r="V62" s="54">
        <v>-7.9</v>
      </c>
      <c r="W62" s="60">
        <v>85.46</v>
      </c>
    </row>
    <row r="63" spans="1:23" ht="15" customHeight="1">
      <c r="A63" s="131"/>
      <c r="B63" s="131"/>
      <c r="C63" s="131"/>
      <c r="E63" s="569" t="s">
        <v>109</v>
      </c>
      <c r="F63" s="570"/>
      <c r="G63" s="135"/>
      <c r="H63" s="366">
        <v>183.7</v>
      </c>
      <c r="I63" s="343">
        <v>1545</v>
      </c>
      <c r="J63" s="364"/>
      <c r="K63" s="343">
        <v>3853</v>
      </c>
      <c r="L63" s="364">
        <v>1770</v>
      </c>
      <c r="M63" s="364">
        <v>2083</v>
      </c>
      <c r="N63" s="363">
        <v>21</v>
      </c>
      <c r="O63" s="364">
        <v>-559</v>
      </c>
      <c r="P63" s="365">
        <v>-12.67</v>
      </c>
      <c r="R63" s="554">
        <v>5020</v>
      </c>
      <c r="S63" s="554"/>
      <c r="T63" s="559">
        <v>27.327163854109962</v>
      </c>
      <c r="U63" s="559"/>
      <c r="V63" s="54">
        <v>-8</v>
      </c>
      <c r="W63" s="60">
        <v>183.7</v>
      </c>
    </row>
    <row r="64" spans="1:23" ht="15" customHeight="1">
      <c r="A64" s="131"/>
      <c r="B64" s="131"/>
      <c r="C64" s="131"/>
      <c r="D64" s="26"/>
      <c r="E64" s="569" t="s">
        <v>110</v>
      </c>
      <c r="F64" s="570"/>
      <c r="G64" s="131"/>
      <c r="H64" s="366">
        <v>119.85</v>
      </c>
      <c r="I64" s="343">
        <v>939</v>
      </c>
      <c r="J64" s="343"/>
      <c r="K64" s="343">
        <v>2361</v>
      </c>
      <c r="L64" s="343">
        <v>1098</v>
      </c>
      <c r="M64" s="343">
        <v>1263</v>
      </c>
      <c r="N64" s="363">
        <v>19.7</v>
      </c>
      <c r="O64" s="364">
        <v>-351</v>
      </c>
      <c r="P64" s="365">
        <v>-12.94</v>
      </c>
      <c r="R64" s="554">
        <v>3159</v>
      </c>
      <c r="S64" s="554"/>
      <c r="T64" s="554">
        <v>26.4</v>
      </c>
      <c r="U64" s="554"/>
      <c r="V64" s="54">
        <v>-8.5</v>
      </c>
      <c r="W64" s="60" t="s">
        <v>832</v>
      </c>
    </row>
    <row r="65" spans="1:23" ht="15" customHeight="1">
      <c r="A65" s="131"/>
      <c r="B65" s="131"/>
      <c r="C65" s="131"/>
      <c r="E65" s="136"/>
      <c r="F65" s="131"/>
      <c r="G65" s="135"/>
      <c r="H65" s="366"/>
      <c r="I65" s="343"/>
      <c r="J65" s="364"/>
      <c r="K65" s="343"/>
      <c r="L65" s="364"/>
      <c r="M65" s="364"/>
      <c r="N65" s="359"/>
      <c r="O65" s="358"/>
      <c r="P65" s="365"/>
      <c r="R65" s="59"/>
      <c r="S65" s="59"/>
      <c r="T65" s="54"/>
      <c r="U65" s="54"/>
      <c r="V65" s="54"/>
      <c r="W65" s="60"/>
    </row>
    <row r="66" spans="1:23" s="17" customFormat="1" ht="15" customHeight="1">
      <c r="A66" s="609" t="s">
        <v>582</v>
      </c>
      <c r="B66" s="609"/>
      <c r="C66" s="609"/>
      <c r="E66" s="132"/>
      <c r="F66" s="133"/>
      <c r="G66" s="134"/>
      <c r="H66" s="357">
        <v>666.03</v>
      </c>
      <c r="I66" s="345">
        <v>25238</v>
      </c>
      <c r="J66" s="358"/>
      <c r="K66" s="345">
        <v>66523</v>
      </c>
      <c r="L66" s="358">
        <v>31435</v>
      </c>
      <c r="M66" s="358">
        <v>35088</v>
      </c>
      <c r="N66" s="359">
        <v>99.9</v>
      </c>
      <c r="O66" s="358">
        <v>-4417</v>
      </c>
      <c r="P66" s="360">
        <v>-6.22</v>
      </c>
      <c r="R66" s="553">
        <v>74165</v>
      </c>
      <c r="S66" s="553"/>
      <c r="T66" s="560">
        <v>111.32709887569611</v>
      </c>
      <c r="U66" s="560"/>
      <c r="V66" s="56">
        <v>-4.0999999999999996</v>
      </c>
      <c r="W66" s="57">
        <v>666.19</v>
      </c>
    </row>
    <row r="67" spans="1:23" ht="15" customHeight="1">
      <c r="A67" s="135"/>
      <c r="B67" s="135"/>
      <c r="C67" s="135"/>
      <c r="D67" s="135"/>
      <c r="E67" s="569" t="s">
        <v>60</v>
      </c>
      <c r="F67" s="570"/>
      <c r="G67" s="137"/>
      <c r="H67" s="361">
        <v>269.20999999999998</v>
      </c>
      <c r="I67" s="102">
        <v>21624</v>
      </c>
      <c r="J67" s="362"/>
      <c r="K67" s="343">
        <v>56512</v>
      </c>
      <c r="L67" s="362">
        <v>26670</v>
      </c>
      <c r="M67" s="362">
        <v>29842</v>
      </c>
      <c r="N67" s="363">
        <v>209.9</v>
      </c>
      <c r="O67" s="364">
        <v>-2608</v>
      </c>
      <c r="P67" s="365">
        <v>-4.41</v>
      </c>
      <c r="R67" s="559">
        <v>60946</v>
      </c>
      <c r="S67" s="559"/>
      <c r="T67" s="554">
        <v>226.38832138479256</v>
      </c>
      <c r="U67" s="554"/>
      <c r="V67" s="54">
        <v>-2.5</v>
      </c>
      <c r="W67" s="58">
        <v>269.20999999999998</v>
      </c>
    </row>
    <row r="68" spans="1:23" ht="15" customHeight="1">
      <c r="A68" s="131"/>
      <c r="B68" s="131"/>
      <c r="C68" s="131"/>
      <c r="E68" s="569" t="s">
        <v>102</v>
      </c>
      <c r="F68" s="570"/>
      <c r="G68" s="135"/>
      <c r="H68" s="366">
        <v>78.989999999999995</v>
      </c>
      <c r="I68" s="343">
        <v>363</v>
      </c>
      <c r="J68" s="364"/>
      <c r="K68" s="343">
        <v>981</v>
      </c>
      <c r="L68" s="364">
        <v>476</v>
      </c>
      <c r="M68" s="364">
        <v>505</v>
      </c>
      <c r="N68" s="363">
        <v>12.4</v>
      </c>
      <c r="O68" s="364">
        <v>-183</v>
      </c>
      <c r="P68" s="365">
        <v>-15.72</v>
      </c>
      <c r="R68" s="554">
        <v>1396</v>
      </c>
      <c r="S68" s="554"/>
      <c r="T68" s="554">
        <v>17.673123180149386</v>
      </c>
      <c r="U68" s="554"/>
      <c r="V68" s="54">
        <v>-15.2</v>
      </c>
      <c r="W68" s="60">
        <v>78.989999999999995</v>
      </c>
    </row>
    <row r="69" spans="1:23" ht="15" customHeight="1">
      <c r="A69" s="131"/>
      <c r="B69" s="131"/>
      <c r="C69" s="131"/>
      <c r="E69" s="569" t="s">
        <v>103</v>
      </c>
      <c r="F69" s="570"/>
      <c r="G69" s="135"/>
      <c r="H69" s="366">
        <v>81.91</v>
      </c>
      <c r="I69" s="343">
        <v>364</v>
      </c>
      <c r="J69" s="364"/>
      <c r="K69" s="343">
        <v>769</v>
      </c>
      <c r="L69" s="364">
        <v>381</v>
      </c>
      <c r="M69" s="364">
        <v>388</v>
      </c>
      <c r="N69" s="363">
        <v>9.4</v>
      </c>
      <c r="O69" s="364">
        <v>-215</v>
      </c>
      <c r="P69" s="365">
        <v>-21.84</v>
      </c>
      <c r="R69" s="554">
        <v>1194</v>
      </c>
      <c r="S69" s="554"/>
      <c r="T69" s="554">
        <v>14.576974728360396</v>
      </c>
      <c r="U69" s="554"/>
      <c r="V69" s="54">
        <v>-10.8</v>
      </c>
      <c r="W69" s="60">
        <v>81.91</v>
      </c>
    </row>
    <row r="70" spans="1:23" ht="15" customHeight="1">
      <c r="A70" s="131"/>
      <c r="B70" s="131"/>
      <c r="C70" s="131"/>
      <c r="E70" s="569" t="s">
        <v>104</v>
      </c>
      <c r="F70" s="570"/>
      <c r="G70" s="135"/>
      <c r="H70" s="366">
        <v>88.53</v>
      </c>
      <c r="I70" s="343">
        <v>339</v>
      </c>
      <c r="J70" s="364"/>
      <c r="K70" s="343">
        <v>774</v>
      </c>
      <c r="L70" s="364">
        <v>372</v>
      </c>
      <c r="M70" s="364">
        <v>402</v>
      </c>
      <c r="N70" s="363">
        <v>8.6999999999999993</v>
      </c>
      <c r="O70" s="364">
        <v>-104</v>
      </c>
      <c r="P70" s="365">
        <v>-11.84</v>
      </c>
      <c r="R70" s="554">
        <v>1053</v>
      </c>
      <c r="S70" s="554"/>
      <c r="T70" s="554">
        <v>11.894273127753303</v>
      </c>
      <c r="U70" s="554"/>
      <c r="V70" s="54">
        <v>-19.5</v>
      </c>
      <c r="W70" s="60">
        <v>88.53</v>
      </c>
    </row>
    <row r="71" spans="1:23" ht="15" customHeight="1">
      <c r="A71" s="131"/>
      <c r="B71" s="131"/>
      <c r="C71" s="131"/>
      <c r="D71" s="26"/>
      <c r="E71" s="569" t="s">
        <v>105</v>
      </c>
      <c r="F71" s="570"/>
      <c r="G71" s="131"/>
      <c r="H71" s="366">
        <v>45.72</v>
      </c>
      <c r="I71" s="343">
        <v>895</v>
      </c>
      <c r="J71" s="343"/>
      <c r="K71" s="343">
        <v>2756</v>
      </c>
      <c r="L71" s="343">
        <v>1301</v>
      </c>
      <c r="M71" s="343">
        <v>1455</v>
      </c>
      <c r="N71" s="363">
        <v>60.3</v>
      </c>
      <c r="O71" s="364">
        <v>-646</v>
      </c>
      <c r="P71" s="365">
        <v>-18.899999999999999</v>
      </c>
      <c r="R71" s="554">
        <v>3600</v>
      </c>
      <c r="S71" s="554"/>
      <c r="T71" s="554">
        <v>78.740157480314963</v>
      </c>
      <c r="U71" s="554"/>
      <c r="V71" s="59">
        <v>-7.9</v>
      </c>
      <c r="W71" s="60">
        <v>45.72</v>
      </c>
    </row>
    <row r="72" spans="1:23" ht="15" customHeight="1" thickBot="1">
      <c r="A72" s="141"/>
      <c r="B72" s="141"/>
      <c r="C72" s="141"/>
      <c r="D72" s="27"/>
      <c r="E72" s="580" t="s">
        <v>106</v>
      </c>
      <c r="F72" s="581"/>
      <c r="G72" s="141"/>
      <c r="H72" s="369">
        <v>101.83</v>
      </c>
      <c r="I72" s="346">
        <v>1653</v>
      </c>
      <c r="J72" s="346"/>
      <c r="K72" s="346">
        <v>4731</v>
      </c>
      <c r="L72" s="346">
        <v>2235</v>
      </c>
      <c r="M72" s="346">
        <v>2496</v>
      </c>
      <c r="N72" s="370">
        <v>46.5</v>
      </c>
      <c r="O72" s="346">
        <v>-661</v>
      </c>
      <c r="P72" s="371">
        <v>-12.25</v>
      </c>
      <c r="R72" s="554">
        <v>5976</v>
      </c>
      <c r="S72" s="554"/>
      <c r="T72" s="554">
        <v>58.686045369733868</v>
      </c>
      <c r="U72" s="554"/>
      <c r="V72" s="59">
        <v>-10.3</v>
      </c>
      <c r="W72" s="60">
        <v>101.83</v>
      </c>
    </row>
    <row r="73" spans="1:23" ht="15.95" customHeight="1">
      <c r="P73" s="372" t="s">
        <v>967</v>
      </c>
      <c r="R73" s="422"/>
      <c r="S73" s="422"/>
      <c r="V73" s="422"/>
    </row>
    <row r="74" spans="1:23" ht="15.9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606" t="s">
        <v>1008</v>
      </c>
      <c r="P74" s="606"/>
      <c r="Q74" s="380"/>
      <c r="R74" s="61"/>
      <c r="S74" s="61"/>
      <c r="T74" s="341"/>
      <c r="U74" s="341"/>
      <c r="V74" s="423"/>
    </row>
    <row r="75" spans="1:23" ht="15.95" customHeight="1">
      <c r="E75" s="515"/>
      <c r="F75" s="515"/>
      <c r="G75" s="515"/>
      <c r="H75" s="515"/>
      <c r="I75" s="515"/>
      <c r="J75" s="515"/>
      <c r="K75" s="515"/>
      <c r="L75" s="515"/>
      <c r="M75" s="515"/>
      <c r="N75" s="515"/>
      <c r="O75" s="515"/>
      <c r="P75" s="515"/>
      <c r="R75" s="341"/>
      <c r="S75" s="341"/>
      <c r="T75" s="341"/>
      <c r="U75" s="341"/>
    </row>
    <row r="76" spans="1:23" ht="15.95" customHeight="1" thickBot="1">
      <c r="A76" s="27"/>
      <c r="B76" s="27"/>
      <c r="C76" s="27"/>
      <c r="D76" s="27"/>
      <c r="E76" s="28"/>
      <c r="F76" s="29"/>
      <c r="G76" s="3"/>
      <c r="H76" s="3"/>
      <c r="I76" s="2"/>
      <c r="J76" s="2"/>
      <c r="O76" s="594"/>
      <c r="P76" s="509"/>
      <c r="R76" s="341"/>
      <c r="S76" s="341"/>
      <c r="T76" s="341"/>
      <c r="U76" s="341"/>
    </row>
    <row r="77" spans="1:23" ht="15.95" customHeight="1">
      <c r="A77" s="612" t="s">
        <v>691</v>
      </c>
      <c r="B77" s="612"/>
      <c r="C77" s="612"/>
      <c r="D77" s="612"/>
      <c r="E77" s="612"/>
      <c r="F77" s="612"/>
      <c r="G77" s="613"/>
      <c r="H77" s="623" t="s">
        <v>55</v>
      </c>
      <c r="I77" s="623" t="s">
        <v>1</v>
      </c>
      <c r="J77" s="571"/>
      <c r="K77" s="572"/>
      <c r="L77" s="142" t="s">
        <v>692</v>
      </c>
      <c r="M77" s="143"/>
      <c r="N77" s="144" t="s">
        <v>693</v>
      </c>
      <c r="O77" s="144"/>
      <c r="P77" s="144"/>
      <c r="R77" s="562" t="s">
        <v>836</v>
      </c>
      <c r="S77" s="562"/>
      <c r="T77" s="341" t="s">
        <v>848</v>
      </c>
      <c r="U77" s="341"/>
      <c r="V77" s="341" t="s">
        <v>849</v>
      </c>
      <c r="W77" s="26" t="s">
        <v>850</v>
      </c>
    </row>
    <row r="78" spans="1:23" ht="15.95" customHeight="1">
      <c r="A78" s="614"/>
      <c r="B78" s="614"/>
      <c r="C78" s="614"/>
      <c r="D78" s="614"/>
      <c r="E78" s="614"/>
      <c r="F78" s="614"/>
      <c r="G78" s="615"/>
      <c r="H78" s="568"/>
      <c r="I78" s="596"/>
      <c r="J78" s="573" t="s">
        <v>54</v>
      </c>
      <c r="K78" s="574"/>
      <c r="L78" s="567" t="s">
        <v>3</v>
      </c>
      <c r="M78" s="567" t="s">
        <v>4</v>
      </c>
      <c r="N78" s="117" t="s">
        <v>56</v>
      </c>
      <c r="O78" s="117" t="s">
        <v>551</v>
      </c>
      <c r="P78" s="118" t="s">
        <v>552</v>
      </c>
      <c r="R78" s="562" t="s">
        <v>838</v>
      </c>
      <c r="S78" s="562"/>
      <c r="T78" s="564" t="s">
        <v>56</v>
      </c>
      <c r="U78" s="564"/>
      <c r="V78" s="50" t="s">
        <v>552</v>
      </c>
      <c r="W78" s="31" t="s">
        <v>55</v>
      </c>
    </row>
    <row r="79" spans="1:23" ht="15.95" customHeight="1">
      <c r="A79" s="616"/>
      <c r="B79" s="616"/>
      <c r="C79" s="616"/>
      <c r="D79" s="616"/>
      <c r="E79" s="616"/>
      <c r="F79" s="616"/>
      <c r="G79" s="617"/>
      <c r="H79" s="568"/>
      <c r="I79" s="596"/>
      <c r="J79" s="575"/>
      <c r="K79" s="576"/>
      <c r="L79" s="568"/>
      <c r="M79" s="568"/>
      <c r="N79" s="119" t="s">
        <v>708</v>
      </c>
      <c r="O79" s="119" t="s">
        <v>840</v>
      </c>
      <c r="P79" s="120" t="s">
        <v>841</v>
      </c>
      <c r="R79" s="562"/>
      <c r="S79" s="562"/>
      <c r="T79" s="563" t="s">
        <v>708</v>
      </c>
      <c r="U79" s="563"/>
      <c r="V79" s="51" t="s">
        <v>841</v>
      </c>
      <c r="W79" s="30"/>
    </row>
    <row r="80" spans="1:23" ht="3.75" customHeight="1">
      <c r="A80" s="585" t="s">
        <v>966</v>
      </c>
      <c r="B80" s="585"/>
      <c r="C80" s="585"/>
      <c r="D80" s="145"/>
      <c r="E80" s="584" t="s">
        <v>835</v>
      </c>
      <c r="F80" s="585"/>
      <c r="G80" s="146"/>
      <c r="H80" s="30"/>
      <c r="I80" s="30"/>
      <c r="J80" s="31"/>
      <c r="K80" s="31"/>
      <c r="L80" s="30"/>
      <c r="M80" s="30"/>
      <c r="N80" s="147"/>
      <c r="O80" s="147"/>
      <c r="P80" s="147"/>
      <c r="R80" s="341"/>
      <c r="S80" s="341"/>
      <c r="T80" s="341"/>
      <c r="U80" s="341"/>
      <c r="V80" s="51"/>
      <c r="W80" s="30"/>
    </row>
    <row r="81" spans="1:23" ht="15" customHeight="1">
      <c r="A81" s="587"/>
      <c r="B81" s="587"/>
      <c r="C81" s="587"/>
      <c r="D81" s="148"/>
      <c r="E81" s="586"/>
      <c r="F81" s="587"/>
      <c r="G81" s="149"/>
      <c r="H81" s="150"/>
      <c r="I81" s="151"/>
      <c r="J81" s="151"/>
      <c r="K81" s="151"/>
      <c r="L81" s="151"/>
      <c r="M81" s="151"/>
      <c r="N81" s="152"/>
      <c r="O81" s="25"/>
      <c r="P81" s="153"/>
      <c r="R81" s="341"/>
      <c r="S81" s="341"/>
      <c r="T81" s="341"/>
      <c r="U81" s="341"/>
      <c r="V81" s="62"/>
    </row>
    <row r="82" spans="1:23" ht="7.5" customHeight="1">
      <c r="A82" s="131"/>
      <c r="B82" s="131"/>
      <c r="C82" s="131"/>
      <c r="D82" s="26"/>
      <c r="E82" s="136"/>
      <c r="F82" s="131"/>
      <c r="G82" s="131"/>
      <c r="H82" s="154"/>
      <c r="I82" s="90"/>
      <c r="J82" s="90"/>
      <c r="K82" s="90"/>
      <c r="L82" s="90"/>
      <c r="M82" s="90"/>
      <c r="N82" s="155"/>
      <c r="O82" s="90"/>
      <c r="P82" s="156"/>
      <c r="T82" s="63"/>
      <c r="U82" s="63"/>
      <c r="V82" s="41"/>
    </row>
    <row r="83" spans="1:23" s="17" customFormat="1" ht="15" customHeight="1">
      <c r="A83" s="609" t="s">
        <v>583</v>
      </c>
      <c r="B83" s="609"/>
      <c r="C83" s="609"/>
      <c r="E83" s="132"/>
      <c r="F83" s="133"/>
      <c r="G83" s="121"/>
      <c r="H83" s="357">
        <v>903.11</v>
      </c>
      <c r="I83" s="345">
        <v>29574</v>
      </c>
      <c r="J83" s="358"/>
      <c r="K83" s="345">
        <v>72211</v>
      </c>
      <c r="L83" s="358">
        <v>33232</v>
      </c>
      <c r="M83" s="358">
        <v>38979</v>
      </c>
      <c r="N83" s="359">
        <v>80</v>
      </c>
      <c r="O83" s="358">
        <v>-4740</v>
      </c>
      <c r="P83" s="354">
        <v>-6.15</v>
      </c>
      <c r="R83" s="553">
        <v>80297</v>
      </c>
      <c r="S83" s="553"/>
      <c r="T83" s="560">
        <v>88.883108257693166</v>
      </c>
      <c r="U83" s="560"/>
      <c r="V83" s="52">
        <v>-4.9000000000000004</v>
      </c>
      <c r="W83" s="57">
        <v>903.4</v>
      </c>
    </row>
    <row r="84" spans="1:23" ht="15" customHeight="1">
      <c r="A84" s="135"/>
      <c r="B84" s="135"/>
      <c r="C84" s="135"/>
      <c r="D84" s="135"/>
      <c r="E84" s="569" t="s">
        <v>61</v>
      </c>
      <c r="F84" s="570"/>
      <c r="G84" s="137"/>
      <c r="H84" s="361">
        <v>197.37</v>
      </c>
      <c r="I84" s="102">
        <v>18703</v>
      </c>
      <c r="J84" s="362"/>
      <c r="K84" s="343">
        <v>45044</v>
      </c>
      <c r="L84" s="362">
        <v>20925</v>
      </c>
      <c r="M84" s="362">
        <v>24119</v>
      </c>
      <c r="N84" s="363">
        <v>228.2</v>
      </c>
      <c r="O84" s="364">
        <v>-2075</v>
      </c>
      <c r="P84" s="344">
        <v>-4.4000000000000004</v>
      </c>
      <c r="R84" s="559">
        <v>48232</v>
      </c>
      <c r="S84" s="559"/>
      <c r="T84" s="559">
        <v>244.37351167857324</v>
      </c>
      <c r="U84" s="559"/>
      <c r="V84" s="59">
        <v>-3.8</v>
      </c>
      <c r="W84" s="58">
        <v>197.37</v>
      </c>
    </row>
    <row r="85" spans="1:23" ht="15" customHeight="1">
      <c r="A85" s="131"/>
      <c r="B85" s="131"/>
      <c r="C85" s="131"/>
      <c r="E85" s="569" t="s">
        <v>81</v>
      </c>
      <c r="F85" s="570"/>
      <c r="G85" s="131"/>
      <c r="H85" s="366">
        <v>15.67</v>
      </c>
      <c r="I85" s="343">
        <v>851</v>
      </c>
      <c r="J85" s="364"/>
      <c r="K85" s="343">
        <v>1880</v>
      </c>
      <c r="L85" s="364">
        <v>826</v>
      </c>
      <c r="M85" s="364">
        <v>1054</v>
      </c>
      <c r="N85" s="363">
        <v>120</v>
      </c>
      <c r="O85" s="364">
        <v>-290</v>
      </c>
      <c r="P85" s="344">
        <v>-13.36</v>
      </c>
      <c r="R85" s="554">
        <v>2393</v>
      </c>
      <c r="S85" s="554"/>
      <c r="T85" s="559">
        <v>152.71218889597958</v>
      </c>
      <c r="U85" s="559"/>
      <c r="V85" s="59">
        <v>-11.8</v>
      </c>
      <c r="W85" s="60">
        <v>15.67</v>
      </c>
    </row>
    <row r="86" spans="1:23" ht="15" customHeight="1">
      <c r="A86" s="131"/>
      <c r="B86" s="131"/>
      <c r="C86" s="131"/>
      <c r="E86" s="569" t="s">
        <v>82</v>
      </c>
      <c r="F86" s="570"/>
      <c r="G86" s="131"/>
      <c r="H86" s="366">
        <v>82.89</v>
      </c>
      <c r="I86" s="343">
        <v>2484</v>
      </c>
      <c r="J86" s="364"/>
      <c r="K86" s="343">
        <v>7158</v>
      </c>
      <c r="L86" s="364">
        <v>3316</v>
      </c>
      <c r="M86" s="364">
        <v>3842</v>
      </c>
      <c r="N86" s="363">
        <v>86.4</v>
      </c>
      <c r="O86" s="364">
        <v>-24</v>
      </c>
      <c r="P86" s="344">
        <v>-0.33400000000000002</v>
      </c>
      <c r="R86" s="554">
        <v>7234</v>
      </c>
      <c r="S86" s="554"/>
      <c r="T86" s="559">
        <v>87.272288575220173</v>
      </c>
      <c r="U86" s="559"/>
      <c r="V86" s="59">
        <v>2.2000000000000002</v>
      </c>
      <c r="W86" s="60">
        <v>82.89</v>
      </c>
    </row>
    <row r="87" spans="1:23" ht="15" customHeight="1">
      <c r="A87" s="131"/>
      <c r="B87" s="131"/>
      <c r="C87" s="131"/>
      <c r="E87" s="569" t="s">
        <v>83</v>
      </c>
      <c r="F87" s="570"/>
      <c r="G87" s="131"/>
      <c r="H87" s="366">
        <v>123.15</v>
      </c>
      <c r="I87" s="343">
        <v>576</v>
      </c>
      <c r="J87" s="364"/>
      <c r="K87" s="343">
        <v>1473</v>
      </c>
      <c r="L87" s="364">
        <v>675</v>
      </c>
      <c r="M87" s="364">
        <v>798</v>
      </c>
      <c r="N87" s="363">
        <v>12</v>
      </c>
      <c r="O87" s="364">
        <v>-149</v>
      </c>
      <c r="P87" s="344">
        <v>-9.18</v>
      </c>
      <c r="R87" s="554">
        <v>1826</v>
      </c>
      <c r="S87" s="554"/>
      <c r="T87" s="559">
        <v>14.827446203816484</v>
      </c>
      <c r="U87" s="559"/>
      <c r="V87" s="59">
        <v>-10.9</v>
      </c>
      <c r="W87" s="60">
        <v>123.15</v>
      </c>
    </row>
    <row r="88" spans="1:23" ht="15" customHeight="1">
      <c r="A88" s="131"/>
      <c r="B88" s="131"/>
      <c r="C88" s="131"/>
      <c r="E88" s="569" t="s">
        <v>84</v>
      </c>
      <c r="F88" s="570"/>
      <c r="G88" s="131"/>
      <c r="H88" s="366">
        <v>265.99</v>
      </c>
      <c r="I88" s="343">
        <v>1153</v>
      </c>
      <c r="J88" s="364"/>
      <c r="K88" s="343">
        <v>2665</v>
      </c>
      <c r="L88" s="364">
        <v>1240</v>
      </c>
      <c r="M88" s="364">
        <v>1425</v>
      </c>
      <c r="N88" s="363">
        <v>10</v>
      </c>
      <c r="O88" s="364">
        <v>-403</v>
      </c>
      <c r="P88" s="344">
        <v>-13.135</v>
      </c>
      <c r="R88" s="554">
        <v>3444</v>
      </c>
      <c r="S88" s="554"/>
      <c r="T88" s="559">
        <v>12.947855182525659</v>
      </c>
      <c r="U88" s="559"/>
      <c r="V88" s="59">
        <v>-6</v>
      </c>
      <c r="W88" s="60">
        <v>265.99</v>
      </c>
    </row>
    <row r="89" spans="1:23" ht="15" customHeight="1">
      <c r="A89" s="131"/>
      <c r="B89" s="131"/>
      <c r="C89" s="131"/>
      <c r="E89" s="569" t="s">
        <v>85</v>
      </c>
      <c r="F89" s="570"/>
      <c r="G89" s="131"/>
      <c r="H89" s="366">
        <v>80.819999999999993</v>
      </c>
      <c r="I89" s="343">
        <v>804</v>
      </c>
      <c r="J89" s="364"/>
      <c r="K89" s="343">
        <v>2300</v>
      </c>
      <c r="L89" s="364">
        <v>1041</v>
      </c>
      <c r="M89" s="364">
        <v>1259</v>
      </c>
      <c r="N89" s="363">
        <v>28.5</v>
      </c>
      <c r="O89" s="364">
        <v>-179</v>
      </c>
      <c r="P89" s="344">
        <v>-7.22</v>
      </c>
      <c r="R89" s="554">
        <v>2691</v>
      </c>
      <c r="S89" s="554"/>
      <c r="T89" s="559">
        <v>33.296213808463257</v>
      </c>
      <c r="U89" s="559"/>
      <c r="V89" s="59">
        <v>-5.5</v>
      </c>
      <c r="W89" s="60">
        <v>80.819999999999993</v>
      </c>
    </row>
    <row r="90" spans="1:23" ht="15" customHeight="1">
      <c r="A90" s="131"/>
      <c r="B90" s="131"/>
      <c r="C90" s="131"/>
      <c r="E90" s="569" t="s">
        <v>86</v>
      </c>
      <c r="F90" s="570"/>
      <c r="G90" s="131"/>
      <c r="H90" s="366">
        <v>20.21</v>
      </c>
      <c r="I90" s="343">
        <v>1342</v>
      </c>
      <c r="J90" s="364"/>
      <c r="K90" s="343">
        <v>3090</v>
      </c>
      <c r="L90" s="364">
        <v>1369</v>
      </c>
      <c r="M90" s="364">
        <v>1721</v>
      </c>
      <c r="N90" s="363">
        <v>152.9</v>
      </c>
      <c r="O90" s="364">
        <v>-419</v>
      </c>
      <c r="P90" s="344">
        <v>-11.9</v>
      </c>
      <c r="R90" s="554">
        <v>3955</v>
      </c>
      <c r="S90" s="554"/>
      <c r="T90" s="559">
        <v>195.7</v>
      </c>
      <c r="U90" s="559"/>
      <c r="V90" s="59">
        <v>-8.8000000000000007</v>
      </c>
      <c r="W90" s="60" t="s">
        <v>823</v>
      </c>
    </row>
    <row r="91" spans="1:23" ht="15" customHeight="1">
      <c r="A91" s="131"/>
      <c r="B91" s="131"/>
      <c r="C91" s="131"/>
      <c r="E91" s="569" t="s">
        <v>87</v>
      </c>
      <c r="F91" s="570"/>
      <c r="G91" s="131"/>
      <c r="H91" s="366">
        <v>25.24</v>
      </c>
      <c r="I91" s="343">
        <v>798</v>
      </c>
      <c r="J91" s="364"/>
      <c r="K91" s="343">
        <v>1844</v>
      </c>
      <c r="L91" s="364">
        <v>829</v>
      </c>
      <c r="M91" s="364">
        <v>1015</v>
      </c>
      <c r="N91" s="363">
        <v>73.099999999999994</v>
      </c>
      <c r="O91" s="364">
        <v>-249</v>
      </c>
      <c r="P91" s="344">
        <v>-11.89</v>
      </c>
      <c r="R91" s="554">
        <v>2224</v>
      </c>
      <c r="S91" s="554"/>
      <c r="T91" s="559">
        <v>88.1</v>
      </c>
      <c r="U91" s="559"/>
      <c r="V91" s="59">
        <v>-10.4</v>
      </c>
      <c r="W91" s="60" t="s">
        <v>824</v>
      </c>
    </row>
    <row r="92" spans="1:23" ht="15" customHeight="1">
      <c r="A92" s="131"/>
      <c r="B92" s="131"/>
      <c r="C92" s="131"/>
      <c r="E92" s="569" t="s">
        <v>88</v>
      </c>
      <c r="F92" s="570"/>
      <c r="G92" s="131"/>
      <c r="H92" s="366">
        <v>91.8</v>
      </c>
      <c r="I92" s="343">
        <v>2863</v>
      </c>
      <c r="J92" s="364"/>
      <c r="K92" s="343">
        <v>6757</v>
      </c>
      <c r="L92" s="364">
        <v>3011</v>
      </c>
      <c r="M92" s="364">
        <v>3746</v>
      </c>
      <c r="N92" s="363">
        <v>73.599999999999994</v>
      </c>
      <c r="O92" s="364">
        <v>-952</v>
      </c>
      <c r="P92" s="344">
        <v>-12.34</v>
      </c>
      <c r="R92" s="554">
        <v>8298</v>
      </c>
      <c r="S92" s="554"/>
      <c r="T92" s="559">
        <v>90.392156862745097</v>
      </c>
      <c r="U92" s="559"/>
      <c r="V92" s="59">
        <v>-9.4</v>
      </c>
      <c r="W92" s="60">
        <v>91.8</v>
      </c>
    </row>
    <row r="93" spans="1:23" ht="15" customHeight="1">
      <c r="A93" s="131"/>
      <c r="B93" s="131"/>
      <c r="C93" s="131"/>
      <c r="E93" s="136"/>
      <c r="F93" s="131"/>
      <c r="G93" s="131"/>
      <c r="H93" s="366"/>
      <c r="I93" s="343"/>
      <c r="J93" s="364"/>
      <c r="K93" s="343"/>
      <c r="L93" s="364"/>
      <c r="M93" s="364"/>
      <c r="N93" s="363"/>
      <c r="O93" s="364"/>
      <c r="P93" s="344"/>
      <c r="R93" s="59"/>
      <c r="S93" s="59"/>
      <c r="T93" s="54"/>
      <c r="U93" s="54"/>
      <c r="V93" s="59"/>
      <c r="W93" s="32"/>
    </row>
    <row r="94" spans="1:23" s="17" customFormat="1" ht="15" customHeight="1">
      <c r="A94" s="609" t="s">
        <v>584</v>
      </c>
      <c r="B94" s="609"/>
      <c r="C94" s="609"/>
      <c r="E94" s="132"/>
      <c r="F94" s="133"/>
      <c r="G94" s="121"/>
      <c r="H94" s="357">
        <v>291.2</v>
      </c>
      <c r="I94" s="345">
        <v>15077</v>
      </c>
      <c r="J94" s="358"/>
      <c r="K94" s="345">
        <v>38748</v>
      </c>
      <c r="L94" s="358">
        <v>18259</v>
      </c>
      <c r="M94" s="358">
        <v>20489</v>
      </c>
      <c r="N94" s="363">
        <v>133.1</v>
      </c>
      <c r="O94" s="358">
        <v>-2721</v>
      </c>
      <c r="P94" s="354">
        <v>-6.56</v>
      </c>
      <c r="R94" s="553">
        <v>43352</v>
      </c>
      <c r="S94" s="553"/>
      <c r="T94" s="560">
        <v>148.94523465952037</v>
      </c>
      <c r="U94" s="560"/>
      <c r="V94" s="52">
        <v>-4.7</v>
      </c>
      <c r="W94" s="57">
        <v>291.06</v>
      </c>
    </row>
    <row r="95" spans="1:23" ht="15" customHeight="1">
      <c r="A95" s="135"/>
      <c r="B95" s="135"/>
      <c r="C95" s="135"/>
      <c r="D95" s="135"/>
      <c r="E95" s="569" t="s">
        <v>62</v>
      </c>
      <c r="F95" s="570"/>
      <c r="G95" s="137"/>
      <c r="H95" s="361">
        <v>151.83000000000001</v>
      </c>
      <c r="I95" s="102">
        <v>12363</v>
      </c>
      <c r="J95" s="362"/>
      <c r="K95" s="343">
        <v>31165</v>
      </c>
      <c r="L95" s="362">
        <v>14675</v>
      </c>
      <c r="M95" s="362">
        <v>16490</v>
      </c>
      <c r="N95" s="363">
        <v>205.3</v>
      </c>
      <c r="O95" s="364">
        <v>-1953</v>
      </c>
      <c r="P95" s="344">
        <v>-5.89</v>
      </c>
      <c r="R95" s="559">
        <v>34346</v>
      </c>
      <c r="S95" s="559"/>
      <c r="T95" s="559">
        <v>226.21352828821708</v>
      </c>
      <c r="U95" s="559"/>
      <c r="V95" s="59">
        <v>-4</v>
      </c>
      <c r="W95" s="58">
        <v>151.83000000000001</v>
      </c>
    </row>
    <row r="96" spans="1:23" ht="15" customHeight="1">
      <c r="A96" s="131"/>
      <c r="B96" s="131"/>
      <c r="C96" s="131"/>
      <c r="E96" s="569" t="s">
        <v>89</v>
      </c>
      <c r="F96" s="570"/>
      <c r="G96" s="131"/>
      <c r="H96" s="366">
        <v>139.19</v>
      </c>
      <c r="I96" s="343">
        <v>2714</v>
      </c>
      <c r="J96" s="364"/>
      <c r="K96" s="343">
        <v>7583</v>
      </c>
      <c r="L96" s="364">
        <v>3584</v>
      </c>
      <c r="M96" s="364">
        <v>3999</v>
      </c>
      <c r="N96" s="363">
        <v>54.5</v>
      </c>
      <c r="O96" s="364">
        <v>-768</v>
      </c>
      <c r="P96" s="344">
        <v>-9.19</v>
      </c>
      <c r="R96" s="554">
        <v>9006</v>
      </c>
      <c r="S96" s="554"/>
      <c r="T96" s="559">
        <v>64.702924060636548</v>
      </c>
      <c r="U96" s="559"/>
      <c r="V96" s="59">
        <v>-7.2</v>
      </c>
      <c r="W96" s="60">
        <v>139.19</v>
      </c>
    </row>
    <row r="97" spans="1:23" ht="15" customHeight="1">
      <c r="A97" s="131"/>
      <c r="B97" s="131"/>
      <c r="C97" s="131"/>
      <c r="E97" s="136"/>
      <c r="F97" s="131"/>
      <c r="G97" s="131"/>
      <c r="H97" s="366"/>
      <c r="I97" s="343"/>
      <c r="J97" s="364"/>
      <c r="K97" s="343"/>
      <c r="L97" s="364"/>
      <c r="M97" s="364"/>
      <c r="N97" s="363"/>
      <c r="O97" s="364"/>
      <c r="P97" s="344"/>
      <c r="R97" s="59"/>
      <c r="S97" s="59"/>
      <c r="T97" s="54"/>
      <c r="U97" s="54"/>
      <c r="V97" s="59"/>
      <c r="W97" s="60"/>
    </row>
    <row r="98" spans="1:23" ht="15" customHeight="1">
      <c r="A98" s="611" t="s">
        <v>698</v>
      </c>
      <c r="B98" s="611"/>
      <c r="C98" s="611"/>
      <c r="D98" s="134"/>
      <c r="E98" s="582" t="s">
        <v>63</v>
      </c>
      <c r="F98" s="583"/>
      <c r="G98" s="139"/>
      <c r="H98" s="368">
        <v>79.48</v>
      </c>
      <c r="I98" s="353">
        <v>7518</v>
      </c>
      <c r="J98" s="367"/>
      <c r="K98" s="367">
        <v>17969</v>
      </c>
      <c r="L98" s="367">
        <v>8346</v>
      </c>
      <c r="M98" s="367">
        <v>9623</v>
      </c>
      <c r="N98" s="359">
        <v>226.1</v>
      </c>
      <c r="O98" s="358">
        <v>-1948</v>
      </c>
      <c r="P98" s="354">
        <v>-9.7799999999999994</v>
      </c>
      <c r="R98" s="560">
        <v>21456</v>
      </c>
      <c r="S98" s="560"/>
      <c r="T98" s="560">
        <v>269.88679245283021</v>
      </c>
      <c r="U98" s="560"/>
      <c r="V98" s="52">
        <v>-7.4</v>
      </c>
      <c r="W98" s="53">
        <v>79.5</v>
      </c>
    </row>
    <row r="99" spans="1:23" ht="15" customHeight="1">
      <c r="A99" s="135"/>
      <c r="B99" s="135"/>
      <c r="C99" s="135"/>
      <c r="D99" s="135"/>
      <c r="E99" s="136"/>
      <c r="F99" s="131"/>
      <c r="G99" s="137"/>
      <c r="H99" s="361"/>
      <c r="I99" s="102"/>
      <c r="J99" s="362"/>
      <c r="K99" s="362"/>
      <c r="L99" s="362"/>
      <c r="M99" s="362"/>
      <c r="N99" s="363"/>
      <c r="O99" s="364"/>
      <c r="P99" s="344"/>
      <c r="R99" s="55"/>
      <c r="S99" s="55"/>
      <c r="T99" s="54"/>
      <c r="U99" s="54"/>
      <c r="V99" s="59"/>
      <c r="W99" s="58"/>
    </row>
    <row r="100" spans="1:23" s="17" customFormat="1" ht="15" customHeight="1">
      <c r="A100" s="609" t="s">
        <v>585</v>
      </c>
      <c r="B100" s="609"/>
      <c r="C100" s="609"/>
      <c r="E100" s="132"/>
      <c r="F100" s="133"/>
      <c r="G100" s="121"/>
      <c r="H100" s="357">
        <v>477.53</v>
      </c>
      <c r="I100" s="345">
        <v>9100</v>
      </c>
      <c r="J100" s="358"/>
      <c r="K100" s="345">
        <v>22332</v>
      </c>
      <c r="L100" s="358">
        <v>10350</v>
      </c>
      <c r="M100" s="358">
        <v>11982</v>
      </c>
      <c r="N100" s="359">
        <v>46.8</v>
      </c>
      <c r="O100" s="358">
        <v>-2091</v>
      </c>
      <c r="P100" s="354">
        <v>-8.56</v>
      </c>
      <c r="R100" s="553">
        <v>26534</v>
      </c>
      <c r="S100" s="553"/>
      <c r="T100" s="560">
        <v>55.5</v>
      </c>
      <c r="U100" s="560"/>
      <c r="V100" s="52">
        <v>-7.5</v>
      </c>
      <c r="W100" s="57" t="s">
        <v>825</v>
      </c>
    </row>
    <row r="101" spans="1:23" ht="15" customHeight="1">
      <c r="A101" s="135"/>
      <c r="B101" s="135"/>
      <c r="C101" s="135"/>
      <c r="D101" s="135"/>
      <c r="E101" s="569" t="s">
        <v>64</v>
      </c>
      <c r="F101" s="570"/>
      <c r="G101" s="137"/>
      <c r="H101" s="366">
        <v>200.83</v>
      </c>
      <c r="I101" s="102">
        <v>5734</v>
      </c>
      <c r="J101" s="362"/>
      <c r="K101" s="343">
        <v>13483</v>
      </c>
      <c r="L101" s="362">
        <v>6223</v>
      </c>
      <c r="M101" s="362">
        <v>7260</v>
      </c>
      <c r="N101" s="363">
        <v>67.099999999999994</v>
      </c>
      <c r="O101" s="364">
        <v>-1252</v>
      </c>
      <c r="P101" s="344">
        <v>-8.49</v>
      </c>
      <c r="R101" s="559">
        <v>16161</v>
      </c>
      <c r="S101" s="559"/>
      <c r="T101" s="559">
        <v>80.471045162575308</v>
      </c>
      <c r="U101" s="559"/>
      <c r="V101" s="59">
        <v>-7.6</v>
      </c>
      <c r="W101" s="58">
        <v>200.83</v>
      </c>
    </row>
    <row r="102" spans="1:23" ht="15" customHeight="1">
      <c r="A102" s="131"/>
      <c r="B102" s="131"/>
      <c r="C102" s="131"/>
      <c r="E102" s="569" t="s">
        <v>97</v>
      </c>
      <c r="F102" s="570"/>
      <c r="G102" s="131"/>
      <c r="H102" s="366">
        <v>50.32</v>
      </c>
      <c r="I102" s="343">
        <v>1090</v>
      </c>
      <c r="J102" s="364"/>
      <c r="K102" s="343">
        <v>2833</v>
      </c>
      <c r="L102" s="364">
        <v>1317</v>
      </c>
      <c r="M102" s="364">
        <v>1516</v>
      </c>
      <c r="N102" s="363">
        <v>56.3</v>
      </c>
      <c r="O102" s="364">
        <v>-157</v>
      </c>
      <c r="P102" s="344">
        <v>-5.25</v>
      </c>
      <c r="R102" s="554">
        <v>3297</v>
      </c>
      <c r="S102" s="554"/>
      <c r="T102" s="559">
        <v>65.520667726550073</v>
      </c>
      <c r="U102" s="559"/>
      <c r="V102" s="59">
        <v>-8</v>
      </c>
      <c r="W102" s="60">
        <v>50.32</v>
      </c>
    </row>
    <row r="103" spans="1:23" ht="15" customHeight="1">
      <c r="A103" s="131"/>
      <c r="B103" s="131"/>
      <c r="C103" s="131"/>
      <c r="E103" s="569" t="s">
        <v>98</v>
      </c>
      <c r="F103" s="570"/>
      <c r="G103" s="131"/>
      <c r="H103" s="366">
        <v>142.69</v>
      </c>
      <c r="I103" s="343">
        <v>1452</v>
      </c>
      <c r="J103" s="364"/>
      <c r="K103" s="343">
        <v>3865</v>
      </c>
      <c r="L103" s="364">
        <v>1809</v>
      </c>
      <c r="M103" s="364">
        <v>2056</v>
      </c>
      <c r="N103" s="363">
        <v>27.1</v>
      </c>
      <c r="O103" s="364">
        <v>-452</v>
      </c>
      <c r="P103" s="344">
        <v>-10.47</v>
      </c>
      <c r="R103" s="554">
        <v>4541</v>
      </c>
      <c r="S103" s="554"/>
      <c r="T103" s="559">
        <v>31.8</v>
      </c>
      <c r="U103" s="559"/>
      <c r="V103" s="59">
        <v>-3.9</v>
      </c>
      <c r="W103" s="60" t="s">
        <v>826</v>
      </c>
    </row>
    <row r="104" spans="1:23" ht="15" customHeight="1">
      <c r="A104" s="131"/>
      <c r="B104" s="131"/>
      <c r="C104" s="131"/>
      <c r="E104" s="569" t="s">
        <v>99</v>
      </c>
      <c r="F104" s="570"/>
      <c r="G104" s="131"/>
      <c r="H104" s="366">
        <v>83.83</v>
      </c>
      <c r="I104" s="343">
        <v>824</v>
      </c>
      <c r="J104" s="364"/>
      <c r="K104" s="343">
        <v>2151</v>
      </c>
      <c r="L104" s="364">
        <v>1001</v>
      </c>
      <c r="M104" s="364">
        <v>1150</v>
      </c>
      <c r="N104" s="363">
        <v>25.7</v>
      </c>
      <c r="O104" s="364">
        <v>-230</v>
      </c>
      <c r="P104" s="344">
        <v>-9.6590000000000007</v>
      </c>
      <c r="R104" s="554">
        <v>2535</v>
      </c>
      <c r="S104" s="554"/>
      <c r="T104" s="559">
        <v>30.239770965048312</v>
      </c>
      <c r="U104" s="559"/>
      <c r="V104" s="59">
        <v>-12.3</v>
      </c>
      <c r="W104" s="60">
        <v>83.83</v>
      </c>
    </row>
    <row r="105" spans="1:23" ht="15" customHeight="1">
      <c r="A105" s="131"/>
      <c r="B105" s="131"/>
      <c r="C105" s="131"/>
      <c r="E105" s="136"/>
      <c r="F105" s="131"/>
      <c r="G105" s="131"/>
      <c r="H105" s="366"/>
      <c r="I105" s="343"/>
      <c r="J105" s="364"/>
      <c r="K105" s="343"/>
      <c r="L105" s="364"/>
      <c r="M105" s="364"/>
      <c r="N105" s="359"/>
      <c r="O105" s="364"/>
      <c r="P105" s="344"/>
      <c r="R105" s="59"/>
      <c r="S105" s="59"/>
      <c r="T105" s="54"/>
      <c r="U105" s="54"/>
      <c r="V105" s="54"/>
      <c r="W105" s="33"/>
    </row>
    <row r="106" spans="1:23" s="17" customFormat="1" ht="15" customHeight="1">
      <c r="A106" s="609" t="s">
        <v>586</v>
      </c>
      <c r="B106" s="609"/>
      <c r="C106" s="609"/>
      <c r="E106" s="132"/>
      <c r="F106" s="133"/>
      <c r="G106" s="121"/>
      <c r="H106" s="357">
        <v>206.24</v>
      </c>
      <c r="I106" s="345">
        <v>9572</v>
      </c>
      <c r="J106" s="358"/>
      <c r="K106" s="345">
        <v>22853</v>
      </c>
      <c r="L106" s="358">
        <v>10755</v>
      </c>
      <c r="M106" s="358">
        <v>12098</v>
      </c>
      <c r="N106" s="359">
        <v>110.8</v>
      </c>
      <c r="O106" s="358">
        <v>-1053</v>
      </c>
      <c r="P106" s="354">
        <v>-4.4000000000000004</v>
      </c>
      <c r="R106" s="553">
        <v>25114</v>
      </c>
      <c r="S106" s="553"/>
      <c r="T106" s="560">
        <v>121.53503677893923</v>
      </c>
      <c r="U106" s="560"/>
      <c r="V106" s="56">
        <v>-4.2</v>
      </c>
      <c r="W106" s="64">
        <v>206.64</v>
      </c>
    </row>
    <row r="107" spans="1:23" s="26" customFormat="1" ht="15" customHeight="1">
      <c r="A107" s="131"/>
      <c r="B107" s="131"/>
      <c r="C107" s="131"/>
      <c r="D107" s="131"/>
      <c r="E107" s="569" t="s">
        <v>857</v>
      </c>
      <c r="F107" s="570"/>
      <c r="G107" s="137"/>
      <c r="H107" s="361">
        <v>124.57</v>
      </c>
      <c r="I107" s="102">
        <v>7021</v>
      </c>
      <c r="J107" s="102"/>
      <c r="K107" s="343">
        <v>16888</v>
      </c>
      <c r="L107" s="102">
        <v>7994</v>
      </c>
      <c r="M107" s="102">
        <v>8894</v>
      </c>
      <c r="N107" s="363">
        <v>135.6</v>
      </c>
      <c r="O107" s="364">
        <v>-390</v>
      </c>
      <c r="P107" s="344">
        <v>-2.2570000000000001</v>
      </c>
      <c r="R107" s="554">
        <v>17863</v>
      </c>
      <c r="S107" s="554"/>
      <c r="T107" s="559">
        <v>143.39728666613149</v>
      </c>
      <c r="U107" s="559"/>
      <c r="V107" s="59">
        <v>-3.5</v>
      </c>
      <c r="W107" s="32">
        <v>124.57</v>
      </c>
    </row>
    <row r="108" spans="1:23" ht="15" customHeight="1">
      <c r="A108" s="131"/>
      <c r="B108" s="131"/>
      <c r="C108" s="131"/>
      <c r="E108" s="569" t="s">
        <v>68</v>
      </c>
      <c r="F108" s="570"/>
      <c r="G108" s="131"/>
      <c r="H108" s="366">
        <v>44.38</v>
      </c>
      <c r="I108" s="343">
        <v>1314</v>
      </c>
      <c r="J108" s="364"/>
      <c r="K108" s="343">
        <v>3060</v>
      </c>
      <c r="L108" s="364">
        <v>1404</v>
      </c>
      <c r="M108" s="364">
        <v>1656</v>
      </c>
      <c r="N108" s="363">
        <v>68.900000000000006</v>
      </c>
      <c r="O108" s="364">
        <v>-309</v>
      </c>
      <c r="P108" s="344">
        <v>-9.17</v>
      </c>
      <c r="R108" s="554">
        <v>3694</v>
      </c>
      <c r="S108" s="554"/>
      <c r="T108" s="559">
        <v>83.235691753041905</v>
      </c>
      <c r="U108" s="559"/>
      <c r="V108" s="54">
        <v>-6.4</v>
      </c>
      <c r="W108" s="33">
        <v>44.38</v>
      </c>
    </row>
    <row r="109" spans="1:23" ht="15" customHeight="1">
      <c r="A109" s="131"/>
      <c r="B109" s="131"/>
      <c r="C109" s="131"/>
      <c r="E109" s="569" t="s">
        <v>69</v>
      </c>
      <c r="F109" s="570"/>
      <c r="G109" s="131"/>
      <c r="H109" s="366">
        <v>37.65</v>
      </c>
      <c r="I109" s="343">
        <v>1237</v>
      </c>
      <c r="J109" s="364"/>
      <c r="K109" s="343">
        <v>2905</v>
      </c>
      <c r="L109" s="364">
        <v>1357</v>
      </c>
      <c r="M109" s="364">
        <v>1548</v>
      </c>
      <c r="N109" s="363">
        <v>77.2</v>
      </c>
      <c r="O109" s="364">
        <v>-354</v>
      </c>
      <c r="P109" s="344">
        <v>-10.86</v>
      </c>
      <c r="R109" s="554">
        <v>3557</v>
      </c>
      <c r="S109" s="554"/>
      <c r="T109" s="559">
        <v>94.475431606905715</v>
      </c>
      <c r="U109" s="559"/>
      <c r="V109" s="54">
        <v>-5.2</v>
      </c>
      <c r="W109" s="33">
        <v>37.65</v>
      </c>
    </row>
    <row r="110" spans="1:23" ht="15" customHeight="1">
      <c r="E110" s="157"/>
      <c r="F110" s="26"/>
      <c r="G110" s="26"/>
      <c r="H110" s="366"/>
      <c r="I110" s="32"/>
      <c r="J110" s="33"/>
      <c r="K110" s="33"/>
      <c r="L110" s="33"/>
      <c r="M110" s="33"/>
      <c r="N110" s="363"/>
      <c r="O110" s="364"/>
      <c r="P110" s="344"/>
      <c r="R110" s="65"/>
      <c r="S110" s="65"/>
      <c r="T110" s="66"/>
      <c r="U110" s="66"/>
      <c r="V110" s="65"/>
      <c r="W110" s="33"/>
    </row>
    <row r="111" spans="1:23" s="17" customFormat="1" ht="15" customHeight="1">
      <c r="A111" s="609" t="s">
        <v>587</v>
      </c>
      <c r="B111" s="609"/>
      <c r="C111" s="609"/>
      <c r="E111" s="132"/>
      <c r="F111" s="133"/>
      <c r="G111" s="121"/>
      <c r="H111" s="357">
        <v>280.08</v>
      </c>
      <c r="I111" s="345">
        <v>12084</v>
      </c>
      <c r="J111" s="358"/>
      <c r="K111" s="345">
        <v>30185</v>
      </c>
      <c r="L111" s="358">
        <v>14466</v>
      </c>
      <c r="M111" s="358">
        <v>15719</v>
      </c>
      <c r="N111" s="359">
        <v>107.8</v>
      </c>
      <c r="O111" s="358">
        <v>-1898</v>
      </c>
      <c r="P111" s="354">
        <v>-5.91</v>
      </c>
      <c r="R111" s="553">
        <v>33567</v>
      </c>
      <c r="S111" s="553"/>
      <c r="T111" s="560">
        <v>119.87786150494625</v>
      </c>
      <c r="U111" s="560"/>
      <c r="V111" s="56">
        <v>0.6</v>
      </c>
      <c r="W111" s="64">
        <v>280.01</v>
      </c>
    </row>
    <row r="112" spans="1:23" ht="15" customHeight="1">
      <c r="A112" s="131"/>
      <c r="B112" s="131"/>
      <c r="C112" s="131"/>
      <c r="E112" s="569" t="s">
        <v>65</v>
      </c>
      <c r="F112" s="570"/>
      <c r="G112" s="131"/>
      <c r="H112" s="366">
        <v>90.22</v>
      </c>
      <c r="I112" s="343">
        <v>8911</v>
      </c>
      <c r="J112" s="343"/>
      <c r="K112" s="343">
        <v>22091</v>
      </c>
      <c r="L112" s="343">
        <v>10742</v>
      </c>
      <c r="M112" s="343">
        <v>11349</v>
      </c>
      <c r="N112" s="363">
        <v>244.9</v>
      </c>
      <c r="O112" s="364">
        <v>-761</v>
      </c>
      <c r="P112" s="344">
        <v>-3.33</v>
      </c>
      <c r="R112" s="554">
        <v>23647</v>
      </c>
      <c r="S112" s="554"/>
      <c r="T112" s="559">
        <v>262.10374639769452</v>
      </c>
      <c r="U112" s="559"/>
      <c r="V112" s="59">
        <v>4</v>
      </c>
      <c r="W112" s="33">
        <v>90.22</v>
      </c>
    </row>
    <row r="113" spans="1:23" ht="15" customHeight="1">
      <c r="A113" s="131"/>
      <c r="B113" s="131"/>
      <c r="C113" s="131"/>
      <c r="E113" s="569" t="s">
        <v>67</v>
      </c>
      <c r="F113" s="570"/>
      <c r="G113" s="131"/>
      <c r="H113" s="366">
        <v>46.07</v>
      </c>
      <c r="I113" s="343">
        <v>558</v>
      </c>
      <c r="J113" s="364"/>
      <c r="K113" s="343">
        <v>1344</v>
      </c>
      <c r="L113" s="364">
        <v>617</v>
      </c>
      <c r="M113" s="364">
        <v>727</v>
      </c>
      <c r="N113" s="363">
        <v>29.2</v>
      </c>
      <c r="O113" s="364">
        <v>-212</v>
      </c>
      <c r="P113" s="344">
        <v>-13.62</v>
      </c>
      <c r="R113" s="554">
        <v>1666</v>
      </c>
      <c r="S113" s="554"/>
      <c r="T113" s="559">
        <v>36.162361623616235</v>
      </c>
      <c r="U113" s="559"/>
      <c r="V113" s="54">
        <v>-12.6</v>
      </c>
      <c r="W113" s="33">
        <v>46.07</v>
      </c>
    </row>
    <row r="114" spans="1:23" ht="15" customHeight="1">
      <c r="A114" s="131"/>
      <c r="B114" s="131"/>
      <c r="C114" s="131"/>
      <c r="E114" s="569" t="s">
        <v>75</v>
      </c>
      <c r="F114" s="570"/>
      <c r="G114" s="131"/>
      <c r="H114" s="366">
        <v>143.71</v>
      </c>
      <c r="I114" s="343">
        <v>2615</v>
      </c>
      <c r="J114" s="364"/>
      <c r="K114" s="343">
        <v>6750</v>
      </c>
      <c r="L114" s="364">
        <v>3107</v>
      </c>
      <c r="M114" s="364">
        <v>3643</v>
      </c>
      <c r="N114" s="363">
        <v>47</v>
      </c>
      <c r="O114" s="364">
        <v>-925</v>
      </c>
      <c r="P114" s="344">
        <v>-12.05</v>
      </c>
      <c r="R114" s="554">
        <v>8254</v>
      </c>
      <c r="S114" s="554"/>
      <c r="T114" s="559">
        <v>57.435112379096786</v>
      </c>
      <c r="U114" s="559"/>
      <c r="V114" s="54">
        <v>-5.2</v>
      </c>
      <c r="W114" s="33">
        <v>143.71</v>
      </c>
    </row>
    <row r="115" spans="1:23" ht="15" customHeight="1">
      <c r="E115" s="157"/>
      <c r="F115" s="26"/>
      <c r="G115" s="26"/>
      <c r="H115" s="366"/>
      <c r="I115" s="32"/>
      <c r="J115" s="33"/>
      <c r="K115" s="33"/>
      <c r="L115" s="33"/>
      <c r="M115" s="33"/>
      <c r="N115" s="363"/>
      <c r="O115" s="364"/>
      <c r="P115" s="344"/>
      <c r="R115" s="65"/>
      <c r="S115" s="65"/>
      <c r="T115" s="56" t="s">
        <v>839</v>
      </c>
      <c r="U115" s="56"/>
      <c r="V115" s="65"/>
      <c r="W115" s="33"/>
    </row>
    <row r="116" spans="1:23" s="17" customFormat="1" ht="15" customHeight="1">
      <c r="A116" s="609" t="s">
        <v>588</v>
      </c>
      <c r="B116" s="609"/>
      <c r="C116" s="609"/>
      <c r="E116" s="132"/>
      <c r="F116" s="133"/>
      <c r="G116" s="121"/>
      <c r="H116" s="357">
        <v>439.05</v>
      </c>
      <c r="I116" s="345">
        <v>22524</v>
      </c>
      <c r="J116" s="358"/>
      <c r="K116" s="345">
        <v>56258</v>
      </c>
      <c r="L116" s="358">
        <v>26281</v>
      </c>
      <c r="M116" s="358">
        <v>29977</v>
      </c>
      <c r="N116" s="359">
        <v>128.1</v>
      </c>
      <c r="O116" s="358">
        <v>-2750</v>
      </c>
      <c r="P116" s="354">
        <v>-4.6603899999999996</v>
      </c>
      <c r="R116" s="553">
        <v>60809</v>
      </c>
      <c r="S116" s="553"/>
      <c r="T116" s="560">
        <v>138.47923118965204</v>
      </c>
      <c r="U116" s="560"/>
      <c r="V116" s="56">
        <v>-2.5</v>
      </c>
      <c r="W116" s="64">
        <v>439.12</v>
      </c>
    </row>
    <row r="117" spans="1:23" ht="15" customHeight="1">
      <c r="A117" s="131"/>
      <c r="B117" s="131"/>
      <c r="C117" s="131"/>
      <c r="E117" s="569" t="s">
        <v>66</v>
      </c>
      <c r="F117" s="570"/>
      <c r="G117" s="131"/>
      <c r="H117" s="366">
        <v>178.3</v>
      </c>
      <c r="I117" s="343">
        <v>18377</v>
      </c>
      <c r="J117" s="364"/>
      <c r="K117" s="343">
        <v>45982</v>
      </c>
      <c r="L117" s="364">
        <v>21551</v>
      </c>
      <c r="M117" s="364">
        <v>24431</v>
      </c>
      <c r="N117" s="363">
        <v>257.89999999999998</v>
      </c>
      <c r="O117" s="364">
        <v>-1568</v>
      </c>
      <c r="P117" s="344">
        <v>-3.2970000000000002</v>
      </c>
      <c r="R117" s="554">
        <v>48490</v>
      </c>
      <c r="S117" s="554"/>
      <c r="T117" s="559">
        <v>271.9573752103197</v>
      </c>
      <c r="U117" s="559"/>
      <c r="V117" s="54">
        <v>-1.7</v>
      </c>
      <c r="W117" s="33">
        <v>178.3</v>
      </c>
    </row>
    <row r="118" spans="1:23" ht="15" customHeight="1">
      <c r="A118" s="131"/>
      <c r="B118" s="131"/>
      <c r="C118" s="131"/>
      <c r="E118" s="569" t="s">
        <v>111</v>
      </c>
      <c r="F118" s="570"/>
      <c r="G118" s="131"/>
      <c r="H118" s="366">
        <v>113.62</v>
      </c>
      <c r="I118" s="343">
        <v>1568</v>
      </c>
      <c r="J118" s="364"/>
      <c r="K118" s="343">
        <v>3916</v>
      </c>
      <c r="L118" s="364">
        <v>1788</v>
      </c>
      <c r="M118" s="364">
        <v>2128</v>
      </c>
      <c r="N118" s="363">
        <v>34.5</v>
      </c>
      <c r="O118" s="364">
        <v>-402</v>
      </c>
      <c r="P118" s="344">
        <v>-9.3089999999999993</v>
      </c>
      <c r="R118" s="554">
        <v>4693</v>
      </c>
      <c r="S118" s="554"/>
      <c r="T118" s="559">
        <v>41.304347826086953</v>
      </c>
      <c r="U118" s="559"/>
      <c r="V118" s="54">
        <v>-6.2</v>
      </c>
      <c r="W118" s="33">
        <v>113.62</v>
      </c>
    </row>
    <row r="119" spans="1:23" ht="15" customHeight="1">
      <c r="A119" s="131"/>
      <c r="B119" s="131"/>
      <c r="C119" s="131"/>
      <c r="E119" s="569" t="s">
        <v>112</v>
      </c>
      <c r="F119" s="570"/>
      <c r="G119" s="131"/>
      <c r="H119" s="366">
        <v>147.16999999999999</v>
      </c>
      <c r="I119" s="343">
        <v>2579</v>
      </c>
      <c r="J119" s="364"/>
      <c r="K119" s="343">
        <v>6360</v>
      </c>
      <c r="L119" s="364">
        <v>2942</v>
      </c>
      <c r="M119" s="364">
        <v>3418</v>
      </c>
      <c r="N119" s="363">
        <v>43.2</v>
      </c>
      <c r="O119" s="364">
        <v>-780</v>
      </c>
      <c r="P119" s="344">
        <v>-10.92</v>
      </c>
      <c r="R119" s="554">
        <v>7626</v>
      </c>
      <c r="S119" s="554"/>
      <c r="T119" s="559">
        <v>51.817625874838626</v>
      </c>
      <c r="U119" s="559"/>
      <c r="V119" s="59">
        <v>-5.0999999999999996</v>
      </c>
      <c r="W119" s="33">
        <v>147.16999999999999</v>
      </c>
    </row>
    <row r="120" spans="1:23" ht="15" customHeight="1">
      <c r="E120" s="157"/>
      <c r="F120" s="26"/>
      <c r="G120" s="26"/>
      <c r="H120" s="366"/>
      <c r="I120" s="32"/>
      <c r="J120" s="33"/>
      <c r="K120" s="33"/>
      <c r="L120" s="33"/>
      <c r="M120" s="33"/>
      <c r="N120" s="363"/>
      <c r="O120" s="364"/>
      <c r="P120" s="344"/>
      <c r="R120" s="65"/>
      <c r="S120" s="65"/>
      <c r="T120" s="56" t="s">
        <v>839</v>
      </c>
      <c r="U120" s="56"/>
      <c r="V120" s="65"/>
      <c r="W120" s="33"/>
    </row>
    <row r="121" spans="1:23" s="17" customFormat="1" ht="15" customHeight="1">
      <c r="A121" s="609" t="s">
        <v>589</v>
      </c>
      <c r="B121" s="609"/>
      <c r="C121" s="609"/>
      <c r="E121" s="132"/>
      <c r="F121" s="158"/>
      <c r="G121" s="121"/>
      <c r="H121" s="357">
        <v>603.14</v>
      </c>
      <c r="I121" s="345">
        <v>14326</v>
      </c>
      <c r="J121" s="358"/>
      <c r="K121" s="345">
        <v>36584</v>
      </c>
      <c r="L121" s="358">
        <v>16934</v>
      </c>
      <c r="M121" s="358">
        <v>19650</v>
      </c>
      <c r="N121" s="359">
        <v>60.7</v>
      </c>
      <c r="O121" s="358">
        <v>-2868</v>
      </c>
      <c r="P121" s="354">
        <v>-7.26</v>
      </c>
      <c r="R121" s="553">
        <v>41548</v>
      </c>
      <c r="S121" s="553"/>
      <c r="T121" s="560">
        <v>68.861044815698747</v>
      </c>
      <c r="U121" s="560"/>
      <c r="V121" s="56">
        <v>-4.2</v>
      </c>
      <c r="W121" s="64">
        <v>603.36</v>
      </c>
    </row>
    <row r="122" spans="1:23" ht="15" customHeight="1">
      <c r="A122" s="131"/>
      <c r="B122" s="131"/>
      <c r="C122" s="131"/>
      <c r="E122" s="569" t="s">
        <v>90</v>
      </c>
      <c r="F122" s="570"/>
      <c r="G122" s="131"/>
      <c r="H122" s="366">
        <v>162.16999999999999</v>
      </c>
      <c r="I122" s="343">
        <v>6715</v>
      </c>
      <c r="J122" s="364"/>
      <c r="K122" s="343">
        <v>16959</v>
      </c>
      <c r="L122" s="364">
        <v>7888</v>
      </c>
      <c r="M122" s="364">
        <v>9071</v>
      </c>
      <c r="N122" s="363">
        <v>104.6</v>
      </c>
      <c r="O122" s="364">
        <v>-655</v>
      </c>
      <c r="P122" s="344">
        <v>-3.7</v>
      </c>
      <c r="R122" s="554">
        <v>18058</v>
      </c>
      <c r="S122" s="554"/>
      <c r="T122" s="559">
        <v>111.35228463957576</v>
      </c>
      <c r="U122" s="559"/>
      <c r="V122" s="54">
        <v>-1</v>
      </c>
      <c r="W122" s="33">
        <v>162.16999999999999</v>
      </c>
    </row>
    <row r="123" spans="1:23" ht="15" customHeight="1">
      <c r="A123" s="159"/>
      <c r="B123" s="131"/>
      <c r="C123" s="131"/>
      <c r="E123" s="569" t="s">
        <v>91</v>
      </c>
      <c r="F123" s="570"/>
      <c r="G123" s="131"/>
      <c r="H123" s="366">
        <v>47.18</v>
      </c>
      <c r="I123" s="343">
        <v>824</v>
      </c>
      <c r="J123" s="364"/>
      <c r="K123" s="343">
        <v>1960</v>
      </c>
      <c r="L123" s="364">
        <v>888</v>
      </c>
      <c r="M123" s="364">
        <v>1072</v>
      </c>
      <c r="N123" s="363">
        <v>41.5</v>
      </c>
      <c r="O123" s="364">
        <v>-222</v>
      </c>
      <c r="P123" s="344">
        <v>-10.17</v>
      </c>
      <c r="R123" s="554">
        <v>2436</v>
      </c>
      <c r="S123" s="554"/>
      <c r="T123" s="559">
        <v>51.632047477744806</v>
      </c>
      <c r="U123" s="559"/>
      <c r="V123" s="54">
        <v>-3.4</v>
      </c>
      <c r="W123" s="33">
        <v>47.18</v>
      </c>
    </row>
    <row r="124" spans="1:23" ht="15" customHeight="1">
      <c r="A124" s="131"/>
      <c r="B124" s="131"/>
      <c r="C124" s="131"/>
      <c r="E124" s="569" t="s">
        <v>92</v>
      </c>
      <c r="F124" s="570"/>
      <c r="G124" s="131"/>
      <c r="H124" s="366">
        <v>147.96</v>
      </c>
      <c r="I124" s="343">
        <v>2016</v>
      </c>
      <c r="J124" s="364"/>
      <c r="K124" s="343">
        <v>4995</v>
      </c>
      <c r="L124" s="364">
        <v>2293</v>
      </c>
      <c r="M124" s="364">
        <v>2702</v>
      </c>
      <c r="N124" s="363">
        <v>33.799999999999997</v>
      </c>
      <c r="O124" s="364">
        <v>-692</v>
      </c>
      <c r="P124" s="344">
        <v>-12.16</v>
      </c>
      <c r="R124" s="554">
        <v>6180</v>
      </c>
      <c r="S124" s="554"/>
      <c r="T124" s="559">
        <v>41.768045417680455</v>
      </c>
      <c r="U124" s="559"/>
      <c r="V124" s="54">
        <v>-5.6</v>
      </c>
      <c r="W124" s="33">
        <v>147.96</v>
      </c>
    </row>
    <row r="125" spans="1:23" ht="15" customHeight="1">
      <c r="A125" s="131"/>
      <c r="B125" s="131"/>
      <c r="C125" s="131"/>
      <c r="E125" s="569" t="s">
        <v>93</v>
      </c>
      <c r="F125" s="570"/>
      <c r="G125" s="131"/>
      <c r="H125" s="366">
        <v>68.39</v>
      </c>
      <c r="I125" s="343">
        <v>1047</v>
      </c>
      <c r="J125" s="364"/>
      <c r="K125" s="343">
        <v>2582</v>
      </c>
      <c r="L125" s="364">
        <v>1208</v>
      </c>
      <c r="M125" s="364">
        <v>1374</v>
      </c>
      <c r="N125" s="363">
        <v>37.799999999999997</v>
      </c>
      <c r="O125" s="364">
        <v>-328</v>
      </c>
      <c r="P125" s="344">
        <v>-11.27</v>
      </c>
      <c r="R125" s="554">
        <v>3228</v>
      </c>
      <c r="S125" s="554"/>
      <c r="T125" s="559">
        <v>47.199883023833891</v>
      </c>
      <c r="U125" s="559"/>
      <c r="V125" s="54">
        <v>-5.9</v>
      </c>
      <c r="W125" s="33">
        <v>68.39</v>
      </c>
    </row>
    <row r="126" spans="1:23" ht="15" customHeight="1">
      <c r="A126" s="131"/>
      <c r="B126" s="131"/>
      <c r="C126" s="131"/>
      <c r="E126" s="569" t="s">
        <v>94</v>
      </c>
      <c r="F126" s="570"/>
      <c r="G126" s="131"/>
      <c r="H126" s="366">
        <v>109.49</v>
      </c>
      <c r="I126" s="343">
        <v>1665</v>
      </c>
      <c r="J126" s="364"/>
      <c r="K126" s="343">
        <v>4291</v>
      </c>
      <c r="L126" s="364">
        <v>1960</v>
      </c>
      <c r="M126" s="364">
        <v>2331</v>
      </c>
      <c r="N126" s="363">
        <v>39.200000000000003</v>
      </c>
      <c r="O126" s="364">
        <v>-448</v>
      </c>
      <c r="P126" s="344">
        <v>-9.4499999999999993</v>
      </c>
      <c r="R126" s="554">
        <v>5133</v>
      </c>
      <c r="S126" s="554"/>
      <c r="T126" s="559">
        <v>46.880993698054617</v>
      </c>
      <c r="U126" s="559"/>
      <c r="V126" s="54">
        <v>-7.2</v>
      </c>
      <c r="W126" s="33">
        <v>109.49</v>
      </c>
    </row>
    <row r="127" spans="1:23" ht="15" customHeight="1">
      <c r="A127" s="131"/>
      <c r="B127" s="131"/>
      <c r="C127" s="131"/>
      <c r="E127" s="569" t="s">
        <v>95</v>
      </c>
      <c r="F127" s="570"/>
      <c r="G127" s="131"/>
      <c r="H127" s="366">
        <v>21.43</v>
      </c>
      <c r="I127" s="343">
        <v>732</v>
      </c>
      <c r="J127" s="364"/>
      <c r="K127" s="343">
        <v>2139</v>
      </c>
      <c r="L127" s="364">
        <v>970</v>
      </c>
      <c r="M127" s="364">
        <v>1169</v>
      </c>
      <c r="N127" s="363">
        <v>99.8</v>
      </c>
      <c r="O127" s="364">
        <v>-137</v>
      </c>
      <c r="P127" s="344">
        <v>-6.0190000000000001</v>
      </c>
      <c r="R127" s="554">
        <v>2343</v>
      </c>
      <c r="S127" s="554"/>
      <c r="T127" s="559">
        <v>109.33271115258982</v>
      </c>
      <c r="U127" s="559"/>
      <c r="V127" s="54">
        <v>-10.3</v>
      </c>
      <c r="W127" s="33">
        <v>21.43</v>
      </c>
    </row>
    <row r="128" spans="1:23" ht="15" customHeight="1">
      <c r="A128" s="131"/>
      <c r="B128" s="131"/>
      <c r="C128" s="131"/>
      <c r="E128" s="569" t="s">
        <v>96</v>
      </c>
      <c r="F128" s="570"/>
      <c r="G128" s="131"/>
      <c r="H128" s="366">
        <v>46.74</v>
      </c>
      <c r="I128" s="343">
        <v>1327</v>
      </c>
      <c r="J128" s="364"/>
      <c r="K128" s="343">
        <v>3658</v>
      </c>
      <c r="L128" s="364">
        <v>1727</v>
      </c>
      <c r="M128" s="364">
        <v>1931</v>
      </c>
      <c r="N128" s="363">
        <v>78.3</v>
      </c>
      <c r="O128" s="364">
        <v>-386</v>
      </c>
      <c r="P128" s="344">
        <v>-9.5449999999999999</v>
      </c>
      <c r="R128" s="554">
        <v>4170</v>
      </c>
      <c r="S128" s="554"/>
      <c r="T128" s="559">
        <v>89.216944801026955</v>
      </c>
      <c r="U128" s="559"/>
      <c r="V128" s="54">
        <v>-7.1</v>
      </c>
      <c r="W128" s="33">
        <v>46.74</v>
      </c>
    </row>
    <row r="129" spans="1:23" ht="15" customHeight="1">
      <c r="E129" s="157"/>
      <c r="F129" s="26"/>
      <c r="G129" s="26"/>
      <c r="H129" s="366"/>
      <c r="I129" s="32"/>
      <c r="J129" s="33"/>
      <c r="K129" s="33"/>
      <c r="L129" s="33"/>
      <c r="M129" s="33"/>
      <c r="N129" s="363"/>
      <c r="O129" s="364"/>
      <c r="P129" s="344"/>
      <c r="R129" s="65"/>
      <c r="S129" s="65"/>
      <c r="T129" s="54" t="s">
        <v>839</v>
      </c>
      <c r="U129" s="54"/>
      <c r="V129" s="65"/>
      <c r="W129" s="33"/>
    </row>
    <row r="130" spans="1:23" s="17" customFormat="1" ht="15" customHeight="1">
      <c r="A130" s="609" t="s">
        <v>699</v>
      </c>
      <c r="B130" s="609"/>
      <c r="C130" s="609"/>
      <c r="E130" s="132"/>
      <c r="F130" s="133"/>
      <c r="G130" s="121"/>
      <c r="H130" s="357">
        <v>319.32</v>
      </c>
      <c r="I130" s="345">
        <v>13291</v>
      </c>
      <c r="J130" s="358"/>
      <c r="K130" s="345">
        <v>34262</v>
      </c>
      <c r="L130" s="358">
        <v>16210</v>
      </c>
      <c r="M130" s="358">
        <v>18052</v>
      </c>
      <c r="N130" s="359">
        <v>107.3</v>
      </c>
      <c r="O130" s="358">
        <v>-440</v>
      </c>
      <c r="P130" s="354">
        <v>-1.2679400000000001</v>
      </c>
      <c r="R130" s="553">
        <v>35386</v>
      </c>
      <c r="S130" s="553"/>
      <c r="T130" s="560">
        <v>110.9</v>
      </c>
      <c r="U130" s="560"/>
      <c r="V130" s="56">
        <v>0.4</v>
      </c>
      <c r="W130" s="57" t="s">
        <v>844</v>
      </c>
    </row>
    <row r="131" spans="1:23" ht="15" customHeight="1">
      <c r="A131" s="131"/>
      <c r="B131" s="131"/>
      <c r="C131" s="131"/>
      <c r="E131" s="569" t="s">
        <v>77</v>
      </c>
      <c r="F131" s="570"/>
      <c r="G131" s="131"/>
      <c r="H131" s="366">
        <v>51.1</v>
      </c>
      <c r="I131" s="343">
        <v>6107</v>
      </c>
      <c r="J131" s="364"/>
      <c r="K131" s="343">
        <v>16270</v>
      </c>
      <c r="L131" s="364">
        <v>7672</v>
      </c>
      <c r="M131" s="364">
        <v>8598</v>
      </c>
      <c r="N131" s="363">
        <v>318.39999999999998</v>
      </c>
      <c r="O131" s="364">
        <v>493</v>
      </c>
      <c r="P131" s="344">
        <v>3.1248019999999999</v>
      </c>
      <c r="R131" s="554">
        <v>15401</v>
      </c>
      <c r="S131" s="554"/>
      <c r="T131" s="559">
        <v>301.38943248532291</v>
      </c>
      <c r="U131" s="559"/>
      <c r="V131" s="54">
        <v>6</v>
      </c>
      <c r="W131" s="60">
        <v>51.1</v>
      </c>
    </row>
    <row r="132" spans="1:23" ht="15" customHeight="1">
      <c r="A132" s="131"/>
      <c r="B132" s="131"/>
      <c r="C132" s="131"/>
      <c r="E132" s="569" t="s">
        <v>78</v>
      </c>
      <c r="F132" s="570"/>
      <c r="G132" s="131"/>
      <c r="H132" s="366">
        <v>140.29</v>
      </c>
      <c r="I132" s="343">
        <v>2746</v>
      </c>
      <c r="J132" s="364"/>
      <c r="K132" s="343">
        <v>7552</v>
      </c>
      <c r="L132" s="364">
        <v>3538</v>
      </c>
      <c r="M132" s="364">
        <v>4014</v>
      </c>
      <c r="N132" s="363">
        <v>53.8</v>
      </c>
      <c r="O132" s="364">
        <v>-814</v>
      </c>
      <c r="P132" s="344">
        <v>-9.7289999999999992</v>
      </c>
      <c r="R132" s="554">
        <v>8943</v>
      </c>
      <c r="S132" s="554"/>
      <c r="T132" s="559">
        <v>63.746525055242714</v>
      </c>
      <c r="U132" s="559"/>
      <c r="V132" s="54">
        <v>-4</v>
      </c>
      <c r="W132" s="60">
        <v>140.29</v>
      </c>
    </row>
    <row r="133" spans="1:23" ht="15" customHeight="1">
      <c r="A133" s="131"/>
      <c r="B133" s="131"/>
      <c r="C133" s="131"/>
      <c r="E133" s="569" t="s">
        <v>79</v>
      </c>
      <c r="F133" s="570"/>
      <c r="G133" s="131"/>
      <c r="H133" s="366">
        <v>127.77</v>
      </c>
      <c r="I133" s="343">
        <v>4438</v>
      </c>
      <c r="J133" s="364"/>
      <c r="K133" s="343">
        <v>10440</v>
      </c>
      <c r="L133" s="364">
        <v>5000</v>
      </c>
      <c r="M133" s="364">
        <v>5440</v>
      </c>
      <c r="N133" s="363">
        <v>81.7</v>
      </c>
      <c r="O133" s="364">
        <v>-119</v>
      </c>
      <c r="P133" s="344">
        <v>-1.1200000000000001</v>
      </c>
      <c r="R133" s="554">
        <v>11042</v>
      </c>
      <c r="S133" s="554"/>
      <c r="T133" s="559">
        <v>86.4</v>
      </c>
      <c r="U133" s="559"/>
      <c r="V133" s="54">
        <v>-3.2</v>
      </c>
      <c r="W133" s="60" t="s">
        <v>845</v>
      </c>
    </row>
    <row r="134" spans="1:23" ht="15" customHeight="1">
      <c r="E134" s="157"/>
      <c r="F134" s="26"/>
      <c r="G134" s="26"/>
      <c r="H134" s="366"/>
      <c r="I134" s="32"/>
      <c r="J134" s="33"/>
      <c r="K134" s="33"/>
      <c r="L134" s="33"/>
      <c r="M134" s="33"/>
      <c r="N134" s="363"/>
      <c r="O134" s="364"/>
      <c r="P134" s="344"/>
      <c r="R134" s="66"/>
      <c r="S134" s="66"/>
      <c r="T134" s="56" t="s">
        <v>839</v>
      </c>
      <c r="U134" s="56"/>
      <c r="V134" s="65"/>
      <c r="W134" s="33"/>
    </row>
    <row r="135" spans="1:23" s="17" customFormat="1" ht="15" customHeight="1">
      <c r="A135" s="609" t="s">
        <v>834</v>
      </c>
      <c r="B135" s="609"/>
      <c r="C135" s="609"/>
      <c r="E135" s="132"/>
      <c r="F135" s="133"/>
      <c r="G135" s="121"/>
      <c r="H135" s="357">
        <v>318.08</v>
      </c>
      <c r="I135" s="345">
        <v>12112</v>
      </c>
      <c r="J135" s="358"/>
      <c r="K135" s="345">
        <v>28647</v>
      </c>
      <c r="L135" s="358">
        <v>13588</v>
      </c>
      <c r="M135" s="358">
        <v>15059</v>
      </c>
      <c r="N135" s="359">
        <v>90.1</v>
      </c>
      <c r="O135" s="358">
        <v>-3355</v>
      </c>
      <c r="P135" s="354">
        <v>-10.48</v>
      </c>
      <c r="R135" s="553">
        <v>36675</v>
      </c>
      <c r="S135" s="553"/>
      <c r="T135" s="560">
        <v>112.96781148929617</v>
      </c>
      <c r="U135" s="560"/>
      <c r="V135" s="56">
        <v>-0.4</v>
      </c>
      <c r="W135" s="64">
        <v>317.8</v>
      </c>
    </row>
    <row r="136" spans="1:23" ht="15" customHeight="1">
      <c r="A136" s="570"/>
      <c r="B136" s="570"/>
      <c r="C136" s="570"/>
      <c r="E136" s="569" t="s">
        <v>701</v>
      </c>
      <c r="F136" s="570"/>
      <c r="G136" s="131"/>
      <c r="H136" s="366">
        <v>72.91</v>
      </c>
      <c r="I136" s="343">
        <v>1818</v>
      </c>
      <c r="J136" s="364"/>
      <c r="K136" s="343">
        <v>4344</v>
      </c>
      <c r="L136" s="364">
        <v>1977</v>
      </c>
      <c r="M136" s="364">
        <v>2367</v>
      </c>
      <c r="N136" s="363">
        <v>59.6</v>
      </c>
      <c r="O136" s="364">
        <v>-479</v>
      </c>
      <c r="P136" s="344">
        <v>-9.93</v>
      </c>
      <c r="R136" s="554">
        <v>5249</v>
      </c>
      <c r="S136" s="554"/>
      <c r="T136" s="559">
        <v>360.43795620437959</v>
      </c>
      <c r="U136" s="559"/>
      <c r="V136" s="54">
        <v>-7.4</v>
      </c>
      <c r="W136" s="33">
        <v>72.930000000000007</v>
      </c>
    </row>
    <row r="137" spans="1:23" ht="15" customHeight="1">
      <c r="A137" s="570"/>
      <c r="B137" s="570"/>
      <c r="C137" s="570"/>
      <c r="E137" s="569" t="s">
        <v>71</v>
      </c>
      <c r="F137" s="570"/>
      <c r="G137" s="131"/>
      <c r="H137" s="366">
        <v>112.28</v>
      </c>
      <c r="I137" s="343">
        <v>4486</v>
      </c>
      <c r="J137" s="364"/>
      <c r="K137" s="343">
        <v>10673</v>
      </c>
      <c r="L137" s="364">
        <v>5018</v>
      </c>
      <c r="M137" s="364">
        <v>5655</v>
      </c>
      <c r="N137" s="363">
        <v>95.1</v>
      </c>
      <c r="O137" s="364">
        <v>-1362</v>
      </c>
      <c r="P137" s="344">
        <v>-11.31</v>
      </c>
      <c r="R137" s="554">
        <v>13031</v>
      </c>
      <c r="S137" s="554"/>
      <c r="T137" s="559">
        <v>116.05806911293196</v>
      </c>
      <c r="U137" s="559"/>
      <c r="V137" s="54">
        <v>-5.5</v>
      </c>
      <c r="W137" s="33">
        <v>112.28</v>
      </c>
    </row>
    <row r="138" spans="1:23" ht="15" customHeight="1">
      <c r="A138" s="570"/>
      <c r="B138" s="570"/>
      <c r="C138" s="570"/>
      <c r="E138" s="569" t="s">
        <v>72</v>
      </c>
      <c r="F138" s="570"/>
      <c r="G138" s="131"/>
      <c r="H138" s="366">
        <v>41.84</v>
      </c>
      <c r="I138" s="343">
        <v>2125</v>
      </c>
      <c r="J138" s="364"/>
      <c r="K138" s="343">
        <v>5068</v>
      </c>
      <c r="L138" s="364">
        <v>2442</v>
      </c>
      <c r="M138" s="364">
        <v>2626</v>
      </c>
      <c r="N138" s="363">
        <v>121.1</v>
      </c>
      <c r="O138" s="364">
        <v>-530</v>
      </c>
      <c r="P138" s="344">
        <v>-9.4600000000000009</v>
      </c>
      <c r="R138" s="554">
        <v>5952</v>
      </c>
      <c r="S138" s="554"/>
      <c r="T138" s="559">
        <v>142.25621414913957</v>
      </c>
      <c r="U138" s="559"/>
      <c r="V138" s="54">
        <v>-0.2</v>
      </c>
      <c r="W138" s="33">
        <v>41.84</v>
      </c>
    </row>
    <row r="139" spans="1:23" ht="15" customHeight="1">
      <c r="A139" s="570"/>
      <c r="B139" s="570"/>
      <c r="C139" s="570"/>
      <c r="E139" s="569" t="s">
        <v>73</v>
      </c>
      <c r="F139" s="570"/>
      <c r="G139" s="131"/>
      <c r="H139" s="366">
        <v>90.75</v>
      </c>
      <c r="I139" s="343">
        <v>3683</v>
      </c>
      <c r="J139" s="364"/>
      <c r="K139" s="343">
        <v>8562</v>
      </c>
      <c r="L139" s="364">
        <v>4151</v>
      </c>
      <c r="M139" s="364">
        <v>4411</v>
      </c>
      <c r="N139" s="363">
        <v>94.3</v>
      </c>
      <c r="O139" s="364">
        <v>-984</v>
      </c>
      <c r="P139" s="344">
        <v>-10.3</v>
      </c>
      <c r="R139" s="554">
        <v>9974</v>
      </c>
      <c r="S139" s="554"/>
      <c r="T139" s="559">
        <v>109.90633608815428</v>
      </c>
      <c r="U139" s="559"/>
      <c r="V139" s="54">
        <v>-0.4</v>
      </c>
      <c r="W139" s="33">
        <v>90.75</v>
      </c>
    </row>
    <row r="140" spans="1:23" ht="15" customHeight="1">
      <c r="A140" s="131"/>
      <c r="B140" s="131"/>
      <c r="C140" s="131"/>
      <c r="E140" s="136"/>
      <c r="F140" s="131"/>
      <c r="G140" s="131"/>
      <c r="H140" s="366"/>
      <c r="I140" s="343"/>
      <c r="J140" s="364"/>
      <c r="K140" s="343"/>
      <c r="L140" s="364"/>
      <c r="M140" s="364"/>
      <c r="N140" s="363"/>
      <c r="O140" s="364"/>
      <c r="P140" s="344"/>
      <c r="T140" s="421"/>
      <c r="U140" s="421"/>
      <c r="V140" s="54"/>
      <c r="W140" s="33"/>
    </row>
    <row r="141" spans="1:23" ht="15" customHeight="1">
      <c r="A141" s="609" t="s">
        <v>700</v>
      </c>
      <c r="B141" s="609"/>
      <c r="C141" s="609"/>
      <c r="D141" s="17"/>
      <c r="E141" s="132"/>
      <c r="F141" s="133"/>
      <c r="G141" s="121"/>
      <c r="H141" s="357">
        <v>6.98</v>
      </c>
      <c r="I141" s="345">
        <v>879</v>
      </c>
      <c r="J141" s="364"/>
      <c r="K141" s="345">
        <v>1991</v>
      </c>
      <c r="L141" s="358">
        <v>925</v>
      </c>
      <c r="M141" s="358">
        <v>1066</v>
      </c>
      <c r="N141" s="359">
        <v>285.2</v>
      </c>
      <c r="O141" s="358">
        <v>-198</v>
      </c>
      <c r="P141" s="354">
        <v>-9.0449999999999999</v>
      </c>
      <c r="R141" s="553">
        <v>2469</v>
      </c>
      <c r="S141" s="553"/>
      <c r="T141" s="559">
        <v>71.97312491430138</v>
      </c>
      <c r="U141" s="559"/>
      <c r="V141" s="56">
        <v>-10.6</v>
      </c>
      <c r="W141" s="33">
        <v>6.85</v>
      </c>
    </row>
    <row r="142" spans="1:23" ht="15" customHeight="1">
      <c r="A142" s="570" t="s">
        <v>702</v>
      </c>
      <c r="B142" s="570"/>
      <c r="C142" s="570"/>
      <c r="E142" s="569" t="s">
        <v>70</v>
      </c>
      <c r="F142" s="570"/>
      <c r="G142" s="131"/>
      <c r="H142" s="366">
        <v>6.98</v>
      </c>
      <c r="I142" s="343">
        <v>879</v>
      </c>
      <c r="J142" s="364"/>
      <c r="K142" s="343">
        <v>1991</v>
      </c>
      <c r="L142" s="364">
        <v>925</v>
      </c>
      <c r="M142" s="364">
        <v>1066</v>
      </c>
      <c r="N142" s="363">
        <v>285.2</v>
      </c>
      <c r="O142" s="364">
        <v>-198</v>
      </c>
      <c r="P142" s="344">
        <v>-9.0449999999999999</v>
      </c>
      <c r="R142" s="554">
        <v>2469</v>
      </c>
      <c r="S142" s="554"/>
      <c r="T142" s="559">
        <v>71.97312491430138</v>
      </c>
      <c r="U142" s="559"/>
      <c r="V142" s="54">
        <v>-10.6</v>
      </c>
      <c r="W142" s="33">
        <v>6.85</v>
      </c>
    </row>
    <row r="143" spans="1:23" ht="15" customHeight="1">
      <c r="E143" s="157"/>
      <c r="F143" s="26"/>
      <c r="G143" s="26"/>
      <c r="H143" s="373"/>
      <c r="I143" s="32"/>
      <c r="J143" s="33"/>
      <c r="K143" s="33"/>
      <c r="L143" s="33"/>
      <c r="M143" s="33"/>
      <c r="N143" s="363"/>
      <c r="O143" s="364"/>
      <c r="P143" s="344"/>
      <c r="T143" s="56"/>
      <c r="U143" s="56"/>
      <c r="V143" s="65"/>
      <c r="W143" s="33"/>
    </row>
    <row r="144" spans="1:23" s="17" customFormat="1" ht="15" customHeight="1">
      <c r="A144" s="609" t="s">
        <v>703</v>
      </c>
      <c r="B144" s="609"/>
      <c r="C144" s="609"/>
      <c r="E144" s="132"/>
      <c r="F144" s="133"/>
      <c r="G144" s="121"/>
      <c r="H144" s="357">
        <v>73.319999999999993</v>
      </c>
      <c r="I144" s="345">
        <v>10855</v>
      </c>
      <c r="J144" s="358"/>
      <c r="K144" s="345">
        <v>28058</v>
      </c>
      <c r="L144" s="358">
        <v>13324</v>
      </c>
      <c r="M144" s="358">
        <v>14734</v>
      </c>
      <c r="N144" s="359">
        <v>382.7</v>
      </c>
      <c r="O144" s="358">
        <v>-163</v>
      </c>
      <c r="P144" s="354">
        <v>-0.57699999999999996</v>
      </c>
      <c r="R144" s="553">
        <v>27640</v>
      </c>
      <c r="S144" s="553"/>
      <c r="T144" s="560">
        <v>377.44093950566707</v>
      </c>
      <c r="U144" s="560"/>
      <c r="V144" s="56">
        <v>5.7</v>
      </c>
      <c r="W144" s="64">
        <v>73.23</v>
      </c>
    </row>
    <row r="145" spans="1:23" ht="15" customHeight="1">
      <c r="A145" s="570" t="s">
        <v>704</v>
      </c>
      <c r="B145" s="570"/>
      <c r="C145" s="570"/>
      <c r="E145" s="569" t="s">
        <v>74</v>
      </c>
      <c r="F145" s="570"/>
      <c r="G145" s="131"/>
      <c r="H145" s="366">
        <v>73.319999999999993</v>
      </c>
      <c r="I145" s="343">
        <v>10855</v>
      </c>
      <c r="J145" s="364"/>
      <c r="K145" s="343">
        <v>28058</v>
      </c>
      <c r="L145" s="364">
        <v>13324</v>
      </c>
      <c r="M145" s="364">
        <v>14734</v>
      </c>
      <c r="N145" s="363">
        <v>382.7</v>
      </c>
      <c r="O145" s="364">
        <v>-163</v>
      </c>
      <c r="P145" s="344">
        <v>-0.56999999999999995</v>
      </c>
      <c r="R145" s="554">
        <v>27640</v>
      </c>
      <c r="S145" s="554"/>
      <c r="T145" s="560">
        <v>377.44093950566707</v>
      </c>
      <c r="U145" s="560"/>
      <c r="V145" s="54">
        <v>5.7</v>
      </c>
      <c r="W145" s="33">
        <v>73.23</v>
      </c>
    </row>
    <row r="146" spans="1:23" ht="15" customHeight="1">
      <c r="E146" s="157"/>
      <c r="F146" s="26"/>
      <c r="G146" s="26"/>
      <c r="H146" s="373"/>
      <c r="I146" s="32"/>
      <c r="J146" s="33"/>
      <c r="K146" s="33"/>
      <c r="L146" s="33"/>
      <c r="M146" s="33"/>
      <c r="N146" s="363"/>
      <c r="O146" s="364"/>
      <c r="P146" s="344"/>
      <c r="T146" s="421"/>
      <c r="U146" s="421"/>
      <c r="V146" s="65"/>
      <c r="W146" s="33"/>
    </row>
    <row r="147" spans="1:23" s="17" customFormat="1" ht="15" customHeight="1">
      <c r="A147" s="609" t="s">
        <v>705</v>
      </c>
      <c r="B147" s="609"/>
      <c r="C147" s="609"/>
      <c r="E147" s="132"/>
      <c r="F147" s="133"/>
      <c r="G147" s="121"/>
      <c r="H147" s="357">
        <v>557.88</v>
      </c>
      <c r="I147" s="345">
        <v>9461</v>
      </c>
      <c r="J147" s="358"/>
      <c r="K147" s="345">
        <v>25468</v>
      </c>
      <c r="L147" s="358">
        <v>12150</v>
      </c>
      <c r="M147" s="358">
        <v>13318</v>
      </c>
      <c r="N147" s="359">
        <v>45.7</v>
      </c>
      <c r="O147" s="358">
        <v>-2007</v>
      </c>
      <c r="P147" s="354">
        <v>-7.3</v>
      </c>
      <c r="R147" s="553">
        <v>29384</v>
      </c>
      <c r="S147" s="553"/>
      <c r="T147" s="559">
        <v>52.7</v>
      </c>
      <c r="U147" s="559"/>
      <c r="V147" s="56">
        <v>-3.8</v>
      </c>
      <c r="W147" s="57" t="s">
        <v>846</v>
      </c>
    </row>
    <row r="148" spans="1:23" ht="15" customHeight="1">
      <c r="A148" s="570" t="s">
        <v>706</v>
      </c>
      <c r="B148" s="570"/>
      <c r="C148" s="570"/>
      <c r="D148" s="26"/>
      <c r="E148" s="569" t="s">
        <v>100</v>
      </c>
      <c r="F148" s="570"/>
      <c r="G148" s="131"/>
      <c r="H148" s="366">
        <v>271.37</v>
      </c>
      <c r="I148" s="343">
        <v>3473</v>
      </c>
      <c r="J148" s="343"/>
      <c r="K148" s="343">
        <v>9645</v>
      </c>
      <c r="L148" s="343">
        <v>4557</v>
      </c>
      <c r="M148" s="343">
        <v>5088</v>
      </c>
      <c r="N148" s="363">
        <v>35.5</v>
      </c>
      <c r="O148" s="364">
        <v>-776</v>
      </c>
      <c r="P148" s="344">
        <v>-7.44</v>
      </c>
      <c r="R148" s="554">
        <v>11108</v>
      </c>
      <c r="S148" s="554"/>
      <c r="T148" s="560">
        <v>40.9</v>
      </c>
      <c r="U148" s="560"/>
      <c r="V148" s="59">
        <v>-4</v>
      </c>
      <c r="W148" s="60" t="s">
        <v>847</v>
      </c>
    </row>
    <row r="149" spans="1:23" ht="15" customHeight="1" thickBot="1">
      <c r="A149" s="581" t="s">
        <v>707</v>
      </c>
      <c r="B149" s="581"/>
      <c r="C149" s="581"/>
      <c r="D149" s="27"/>
      <c r="E149" s="580" t="s">
        <v>101</v>
      </c>
      <c r="F149" s="581"/>
      <c r="G149" s="141"/>
      <c r="H149" s="369">
        <v>286.51</v>
      </c>
      <c r="I149" s="346">
        <v>5988</v>
      </c>
      <c r="J149" s="346"/>
      <c r="K149" s="346">
        <v>15823</v>
      </c>
      <c r="L149" s="346">
        <v>7593</v>
      </c>
      <c r="M149" s="346">
        <v>8230</v>
      </c>
      <c r="N149" s="370">
        <v>55.2</v>
      </c>
      <c r="O149" s="364">
        <v>-1231</v>
      </c>
      <c r="P149" s="344">
        <v>-7.21</v>
      </c>
      <c r="R149" s="554">
        <v>18276</v>
      </c>
      <c r="S149" s="554"/>
      <c r="T149" s="553">
        <v>63.803937997486386</v>
      </c>
      <c r="U149" s="553"/>
      <c r="V149" s="59">
        <v>-3.7</v>
      </c>
      <c r="W149" s="33">
        <v>286.44</v>
      </c>
    </row>
    <row r="150" spans="1:23" ht="15.95" customHeight="1"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372" t="s">
        <v>968</v>
      </c>
      <c r="Q150" s="34"/>
      <c r="R150" s="341"/>
      <c r="S150" s="341"/>
      <c r="T150" s="422"/>
      <c r="U150" s="422"/>
    </row>
    <row r="151" spans="1:23" ht="15.95" customHeight="1">
      <c r="A151" s="379" t="s">
        <v>1015</v>
      </c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381"/>
      <c r="P151" s="35" t="s">
        <v>1008</v>
      </c>
      <c r="Q151" s="380"/>
      <c r="R151" s="341"/>
      <c r="S151" s="341"/>
      <c r="T151" s="423"/>
      <c r="U151" s="423"/>
    </row>
    <row r="152" spans="1:23" ht="15.95" customHeight="1">
      <c r="B152" s="608" t="s">
        <v>742</v>
      </c>
      <c r="C152" s="608"/>
      <c r="D152" s="608"/>
      <c r="E152" s="608"/>
      <c r="F152" s="608"/>
      <c r="G152" s="608"/>
      <c r="H152" s="608"/>
      <c r="I152" s="608"/>
      <c r="J152" s="608"/>
      <c r="K152" s="608"/>
      <c r="L152" s="608"/>
      <c r="M152" s="608"/>
      <c r="N152" s="608"/>
      <c r="O152" s="21"/>
    </row>
  </sheetData>
  <mergeCells count="394">
    <mergeCell ref="O74:P74"/>
    <mergeCell ref="L78:L79"/>
    <mergeCell ref="H77:H79"/>
    <mergeCell ref="I77:I79"/>
    <mergeCell ref="O48:O49"/>
    <mergeCell ref="P48:P49"/>
    <mergeCell ref="E75:P75"/>
    <mergeCell ref="O76:P76"/>
    <mergeCell ref="K48:K49"/>
    <mergeCell ref="A48:F48"/>
    <mergeCell ref="E55:F55"/>
    <mergeCell ref="A116:C116"/>
    <mergeCell ref="A137:C137"/>
    <mergeCell ref="A136:C136"/>
    <mergeCell ref="A57:C57"/>
    <mergeCell ref="A83:C83"/>
    <mergeCell ref="A94:C94"/>
    <mergeCell ref="A111:C111"/>
    <mergeCell ref="A121:C121"/>
    <mergeCell ref="A100:C100"/>
    <mergeCell ref="A80:C81"/>
    <mergeCell ref="A147:C147"/>
    <mergeCell ref="A139:C139"/>
    <mergeCell ref="A130:C130"/>
    <mergeCell ref="A142:C142"/>
    <mergeCell ref="A138:C138"/>
    <mergeCell ref="A141:C141"/>
    <mergeCell ref="A4:I4"/>
    <mergeCell ref="B5:I5"/>
    <mergeCell ref="C6:I6"/>
    <mergeCell ref="C7:I7"/>
    <mergeCell ref="K22:L22"/>
    <mergeCell ref="M23:N23"/>
    <mergeCell ref="M16:N16"/>
    <mergeCell ref="C8:I8"/>
    <mergeCell ref="C9:I9"/>
    <mergeCell ref="M8:N8"/>
    <mergeCell ref="E57:F57"/>
    <mergeCell ref="E60:F60"/>
    <mergeCell ref="A77:G79"/>
    <mergeCell ref="E70:F70"/>
    <mergeCell ref="E64:F64"/>
    <mergeCell ref="E67:F67"/>
    <mergeCell ref="E68:F68"/>
    <mergeCell ref="E71:F71"/>
    <mergeCell ref="E72:F72"/>
    <mergeCell ref="E63:F63"/>
    <mergeCell ref="C13:I13"/>
    <mergeCell ref="C10:I10"/>
    <mergeCell ref="C12:I12"/>
    <mergeCell ref="C28:I28"/>
    <mergeCell ref="C24:I24"/>
    <mergeCell ref="C17:I17"/>
    <mergeCell ref="C22:I22"/>
    <mergeCell ref="C19:I19"/>
    <mergeCell ref="C27:I27"/>
    <mergeCell ref="C20:I20"/>
    <mergeCell ref="E88:F88"/>
    <mergeCell ref="A149:C149"/>
    <mergeCell ref="A144:C144"/>
    <mergeCell ref="A45:G47"/>
    <mergeCell ref="I48:I49"/>
    <mergeCell ref="J46:K47"/>
    <mergeCell ref="H48:H49"/>
    <mergeCell ref="H45:H47"/>
    <mergeCell ref="A145:C145"/>
    <mergeCell ref="A148:C148"/>
    <mergeCell ref="O38:P38"/>
    <mergeCell ref="B152:N152"/>
    <mergeCell ref="A59:C59"/>
    <mergeCell ref="E62:F62"/>
    <mergeCell ref="A52:C52"/>
    <mergeCell ref="A66:C66"/>
    <mergeCell ref="A135:C135"/>
    <mergeCell ref="A106:C106"/>
    <mergeCell ref="A98:C98"/>
    <mergeCell ref="E87:F87"/>
    <mergeCell ref="M48:M49"/>
    <mergeCell ref="M46:M47"/>
    <mergeCell ref="M36:N36"/>
    <mergeCell ref="M35:N35"/>
    <mergeCell ref="K36:L36"/>
    <mergeCell ref="K35:L35"/>
    <mergeCell ref="L46:L47"/>
    <mergeCell ref="L48:L49"/>
    <mergeCell ref="K34:L34"/>
    <mergeCell ref="K25:L25"/>
    <mergeCell ref="K27:L27"/>
    <mergeCell ref="I45:I47"/>
    <mergeCell ref="J45:K45"/>
    <mergeCell ref="E54:F54"/>
    <mergeCell ref="C34:I34"/>
    <mergeCell ref="C25:I25"/>
    <mergeCell ref="A50:C50"/>
    <mergeCell ref="E50:F50"/>
    <mergeCell ref="E69:F69"/>
    <mergeCell ref="C31:I31"/>
    <mergeCell ref="M9:N9"/>
    <mergeCell ref="M10:N10"/>
    <mergeCell ref="M34:N34"/>
    <mergeCell ref="M25:N25"/>
    <mergeCell ref="M27:N27"/>
    <mergeCell ref="M32:N32"/>
    <mergeCell ref="M28:N28"/>
    <mergeCell ref="M29:N29"/>
    <mergeCell ref="M31:N31"/>
    <mergeCell ref="M24:N24"/>
    <mergeCell ref="K17:L17"/>
    <mergeCell ref="K19:L19"/>
    <mergeCell ref="K20:L20"/>
    <mergeCell ref="K28:L28"/>
    <mergeCell ref="M19:N19"/>
    <mergeCell ref="M22:N22"/>
    <mergeCell ref="K23:L23"/>
    <mergeCell ref="M17:N17"/>
    <mergeCell ref="O2:P2"/>
    <mergeCell ref="M13:N13"/>
    <mergeCell ref="K13:L13"/>
    <mergeCell ref="K14:L14"/>
    <mergeCell ref="K12:L12"/>
    <mergeCell ref="M3:N3"/>
    <mergeCell ref="K8:L8"/>
    <mergeCell ref="K9:L9"/>
    <mergeCell ref="M14:N14"/>
    <mergeCell ref="M12:N12"/>
    <mergeCell ref="M20:N20"/>
    <mergeCell ref="K16:L16"/>
    <mergeCell ref="M4:N4"/>
    <mergeCell ref="M7:N7"/>
    <mergeCell ref="K4:L4"/>
    <mergeCell ref="K5:L5"/>
    <mergeCell ref="K6:L6"/>
    <mergeCell ref="K7:L7"/>
    <mergeCell ref="M6:N6"/>
    <mergeCell ref="M5:N5"/>
    <mergeCell ref="E80:F81"/>
    <mergeCell ref="E85:F85"/>
    <mergeCell ref="A3:I3"/>
    <mergeCell ref="C11:I11"/>
    <mergeCell ref="K3:L3"/>
    <mergeCell ref="K32:L32"/>
    <mergeCell ref="K10:L10"/>
    <mergeCell ref="K29:L29"/>
    <mergeCell ref="K24:L24"/>
    <mergeCell ref="K31:L31"/>
    <mergeCell ref="E98:F98"/>
    <mergeCell ref="E90:F90"/>
    <mergeCell ref="E84:F84"/>
    <mergeCell ref="E92:F92"/>
    <mergeCell ref="E95:F95"/>
    <mergeCell ref="C35:I35"/>
    <mergeCell ref="E96:F96"/>
    <mergeCell ref="E91:F91"/>
    <mergeCell ref="E86:F86"/>
    <mergeCell ref="E89:F89"/>
    <mergeCell ref="E114:F114"/>
    <mergeCell ref="E101:F101"/>
    <mergeCell ref="E102:F102"/>
    <mergeCell ref="E107:F107"/>
    <mergeCell ref="E108:F108"/>
    <mergeCell ref="E109:F109"/>
    <mergeCell ref="E104:F104"/>
    <mergeCell ref="E112:F112"/>
    <mergeCell ref="E113:F113"/>
    <mergeCell ref="E103:F103"/>
    <mergeCell ref="E118:F118"/>
    <mergeCell ref="E133:F133"/>
    <mergeCell ref="E122:F122"/>
    <mergeCell ref="E123:F123"/>
    <mergeCell ref="E126:F126"/>
    <mergeCell ref="E124:F124"/>
    <mergeCell ref="E127:F127"/>
    <mergeCell ref="E119:F119"/>
    <mergeCell ref="E149:F149"/>
    <mergeCell ref="E139:F139"/>
    <mergeCell ref="E145:F145"/>
    <mergeCell ref="E131:F131"/>
    <mergeCell ref="E148:F148"/>
    <mergeCell ref="E142:F142"/>
    <mergeCell ref="E132:F132"/>
    <mergeCell ref="E136:F136"/>
    <mergeCell ref="E53:F53"/>
    <mergeCell ref="E61:F61"/>
    <mergeCell ref="N48:N49"/>
    <mergeCell ref="A1:P1"/>
    <mergeCell ref="A43:P43"/>
    <mergeCell ref="O37:P37"/>
    <mergeCell ref="C29:I29"/>
    <mergeCell ref="C32:I32"/>
    <mergeCell ref="C14:I14"/>
    <mergeCell ref="C16:I16"/>
    <mergeCell ref="C36:I36"/>
    <mergeCell ref="C23:I23"/>
    <mergeCell ref="M78:M79"/>
    <mergeCell ref="E138:F138"/>
    <mergeCell ref="E137:F137"/>
    <mergeCell ref="J77:K77"/>
    <mergeCell ref="J78:K79"/>
    <mergeCell ref="E128:F128"/>
    <mergeCell ref="E125:F125"/>
    <mergeCell ref="E117:F117"/>
    <mergeCell ref="T52:U52"/>
    <mergeCell ref="T66:U66"/>
    <mergeCell ref="T64:U64"/>
    <mergeCell ref="T63:U63"/>
    <mergeCell ref="T62:U62"/>
    <mergeCell ref="T61:U61"/>
    <mergeCell ref="T60:U60"/>
    <mergeCell ref="T53:U53"/>
    <mergeCell ref="T88:U88"/>
    <mergeCell ref="T49:U49"/>
    <mergeCell ref="T50:U50"/>
    <mergeCell ref="T48:U48"/>
    <mergeCell ref="T47:U47"/>
    <mergeCell ref="T46:U46"/>
    <mergeCell ref="T59:U59"/>
    <mergeCell ref="T57:U57"/>
    <mergeCell ref="T55:U55"/>
    <mergeCell ref="T54:U54"/>
    <mergeCell ref="T45:U45"/>
    <mergeCell ref="T79:U79"/>
    <mergeCell ref="T78:U78"/>
    <mergeCell ref="T72:U72"/>
    <mergeCell ref="T71:U71"/>
    <mergeCell ref="T70:U70"/>
    <mergeCell ref="T69:U69"/>
    <mergeCell ref="T68:U68"/>
    <mergeCell ref="T67:U67"/>
    <mergeCell ref="T51:U51"/>
    <mergeCell ref="T87:U87"/>
    <mergeCell ref="T86:U86"/>
    <mergeCell ref="T85:U85"/>
    <mergeCell ref="T84:U84"/>
    <mergeCell ref="T83:U83"/>
    <mergeCell ref="T104:U104"/>
    <mergeCell ref="T103:U103"/>
    <mergeCell ref="T102:U102"/>
    <mergeCell ref="T101:U101"/>
    <mergeCell ref="T100:U100"/>
    <mergeCell ref="T98:U98"/>
    <mergeCell ref="T96:U96"/>
    <mergeCell ref="T95:U95"/>
    <mergeCell ref="T94:U94"/>
    <mergeCell ref="T92:U92"/>
    <mergeCell ref="T91:U91"/>
    <mergeCell ref="T90:U90"/>
    <mergeCell ref="T89:U89"/>
    <mergeCell ref="T128:U128"/>
    <mergeCell ref="T127:U127"/>
    <mergeCell ref="T126:U126"/>
    <mergeCell ref="T125:U125"/>
    <mergeCell ref="T124:U124"/>
    <mergeCell ref="T123:U123"/>
    <mergeCell ref="T122:U122"/>
    <mergeCell ref="T121:U121"/>
    <mergeCell ref="T119:U119"/>
    <mergeCell ref="T118:U118"/>
    <mergeCell ref="T117:U117"/>
    <mergeCell ref="T116:U116"/>
    <mergeCell ref="T114:U114"/>
    <mergeCell ref="T113:U113"/>
    <mergeCell ref="T112:U112"/>
    <mergeCell ref="T111:U111"/>
    <mergeCell ref="T109:U109"/>
    <mergeCell ref="T108:U108"/>
    <mergeCell ref="T107:U107"/>
    <mergeCell ref="T106:U106"/>
    <mergeCell ref="T149:U149"/>
    <mergeCell ref="T148:U148"/>
    <mergeCell ref="T147:U147"/>
    <mergeCell ref="T145:U145"/>
    <mergeCell ref="T144:U144"/>
    <mergeCell ref="T142:U142"/>
    <mergeCell ref="T141:U141"/>
    <mergeCell ref="T139:U139"/>
    <mergeCell ref="T138:U138"/>
    <mergeCell ref="T137:U137"/>
    <mergeCell ref="T136:U136"/>
    <mergeCell ref="T135:U135"/>
    <mergeCell ref="T133:U133"/>
    <mergeCell ref="T132:U132"/>
    <mergeCell ref="T131:U131"/>
    <mergeCell ref="T130:U130"/>
    <mergeCell ref="R72:S72"/>
    <mergeCell ref="R109:S109"/>
    <mergeCell ref="R108:S108"/>
    <mergeCell ref="R107:S107"/>
    <mergeCell ref="R106:S106"/>
    <mergeCell ref="R90:S90"/>
    <mergeCell ref="R71:S71"/>
    <mergeCell ref="R70:S70"/>
    <mergeCell ref="R69:S69"/>
    <mergeCell ref="R68:S68"/>
    <mergeCell ref="R67:S67"/>
    <mergeCell ref="R66:S66"/>
    <mergeCell ref="R54:S54"/>
    <mergeCell ref="R53:S53"/>
    <mergeCell ref="R52:S52"/>
    <mergeCell ref="R48:S49"/>
    <mergeCell ref="R64:S64"/>
    <mergeCell ref="R63:S63"/>
    <mergeCell ref="R62:S62"/>
    <mergeCell ref="R61:S61"/>
    <mergeCell ref="R60:S60"/>
    <mergeCell ref="R59:S59"/>
    <mergeCell ref="R100:S100"/>
    <mergeCell ref="R98:S98"/>
    <mergeCell ref="R47:S47"/>
    <mergeCell ref="R46:S46"/>
    <mergeCell ref="R45:S45"/>
    <mergeCell ref="R79:S79"/>
    <mergeCell ref="R78:S78"/>
    <mergeCell ref="R77:S77"/>
    <mergeCell ref="R57:S57"/>
    <mergeCell ref="R55:S55"/>
    <mergeCell ref="R119:S119"/>
    <mergeCell ref="R89:S89"/>
    <mergeCell ref="R104:S104"/>
    <mergeCell ref="R103:S103"/>
    <mergeCell ref="R102:S102"/>
    <mergeCell ref="R101:S101"/>
    <mergeCell ref="R96:S96"/>
    <mergeCell ref="R95:S95"/>
    <mergeCell ref="R94:S94"/>
    <mergeCell ref="R92:S92"/>
    <mergeCell ref="R114:S114"/>
    <mergeCell ref="R113:S113"/>
    <mergeCell ref="R112:S112"/>
    <mergeCell ref="R83:S83"/>
    <mergeCell ref="R88:S88"/>
    <mergeCell ref="R87:S87"/>
    <mergeCell ref="R86:S86"/>
    <mergeCell ref="R85:S85"/>
    <mergeCell ref="R84:S84"/>
    <mergeCell ref="R91:S91"/>
    <mergeCell ref="R128:S128"/>
    <mergeCell ref="R127:S127"/>
    <mergeCell ref="R126:S126"/>
    <mergeCell ref="R125:S125"/>
    <mergeCell ref="R117:S117"/>
    <mergeCell ref="R116:S116"/>
    <mergeCell ref="R124:S124"/>
    <mergeCell ref="R123:S123"/>
    <mergeCell ref="R122:S122"/>
    <mergeCell ref="R121:S121"/>
    <mergeCell ref="R149:S149"/>
    <mergeCell ref="R148:S148"/>
    <mergeCell ref="R147:S147"/>
    <mergeCell ref="R145:S145"/>
    <mergeCell ref="R144:S144"/>
    <mergeCell ref="R142:S142"/>
    <mergeCell ref="T18:U18"/>
    <mergeCell ref="T17:U17"/>
    <mergeCell ref="S19:T19"/>
    <mergeCell ref="T34:U34"/>
    <mergeCell ref="R111:S111"/>
    <mergeCell ref="R138:S138"/>
    <mergeCell ref="R136:S136"/>
    <mergeCell ref="R135:S135"/>
    <mergeCell ref="R133:S133"/>
    <mergeCell ref="R132:S132"/>
    <mergeCell ref="O3:P3"/>
    <mergeCell ref="O4:P4"/>
    <mergeCell ref="O5:P5"/>
    <mergeCell ref="O6:P6"/>
    <mergeCell ref="R141:S141"/>
    <mergeCell ref="R139:S139"/>
    <mergeCell ref="R131:S131"/>
    <mergeCell ref="R130:S130"/>
    <mergeCell ref="R137:S137"/>
    <mergeCell ref="R118:S118"/>
    <mergeCell ref="O7:P7"/>
    <mergeCell ref="O8:P8"/>
    <mergeCell ref="O9:P9"/>
    <mergeCell ref="O10:P10"/>
    <mergeCell ref="O12:P12"/>
    <mergeCell ref="O13:P13"/>
    <mergeCell ref="O29:P29"/>
    <mergeCell ref="O14:P14"/>
    <mergeCell ref="O16:P16"/>
    <mergeCell ref="O17:P17"/>
    <mergeCell ref="O19:P19"/>
    <mergeCell ref="O20:P20"/>
    <mergeCell ref="O22:P22"/>
    <mergeCell ref="O31:P31"/>
    <mergeCell ref="O32:P32"/>
    <mergeCell ref="O34:P34"/>
    <mergeCell ref="O35:P35"/>
    <mergeCell ref="O36:P36"/>
    <mergeCell ref="O23:P23"/>
    <mergeCell ref="O24:P24"/>
    <mergeCell ref="O25:P25"/>
    <mergeCell ref="O27:P27"/>
    <mergeCell ref="O28:P2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9" orientation="portrait" r:id="rId1"/>
  <headerFooter scaleWithDoc="0" alignWithMargins="0">
    <oddFooter>&amp;C&amp;P</oddFooter>
  </headerFooter>
  <rowBreaks count="1" manualBreakCount="1">
    <brk id="74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showGridLines="0" tabSelected="1" topLeftCell="B1" zoomScale="90" zoomScaleNormal="90" workbookViewId="0"/>
  </sheetViews>
  <sheetFormatPr defaultRowHeight="18.600000000000001" customHeight="1"/>
  <cols>
    <col min="1" max="1" width="2.5" style="4" customWidth="1"/>
    <col min="2" max="3" width="5.625" style="4" customWidth="1"/>
    <col min="4" max="6" width="10.625" style="4" customWidth="1"/>
    <col min="7" max="7" width="2.5" style="4" customWidth="1"/>
    <col min="8" max="9" width="5.625" style="4" customWidth="1"/>
    <col min="10" max="12" width="10.625" style="4" customWidth="1"/>
    <col min="13" max="13" width="2.5" style="4" customWidth="1"/>
    <col min="14" max="14" width="5.625" style="4" customWidth="1"/>
    <col min="15" max="15" width="5.75" style="4" customWidth="1"/>
    <col min="16" max="18" width="10.625" style="4" customWidth="1"/>
    <col min="19" max="19" width="2.5" style="4" customWidth="1"/>
    <col min="20" max="21" width="5.625" style="4" customWidth="1"/>
    <col min="22" max="24" width="10.625" style="4" customWidth="1"/>
    <col min="25" max="29" width="0" style="4" hidden="1" customWidth="1"/>
    <col min="30" max="16384" width="9" style="4"/>
  </cols>
  <sheetData>
    <row r="1" spans="1:24" ht="24.95" customHeight="1">
      <c r="A1" s="644" t="s">
        <v>800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6" t="s">
        <v>577</v>
      </c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</row>
    <row r="2" spans="1:24" ht="20.100000000000001" customHeight="1" thickBot="1">
      <c r="A2" s="25"/>
      <c r="B2" s="25"/>
      <c r="C2" s="25"/>
      <c r="D2" s="25"/>
      <c r="E2" s="25"/>
      <c r="F2" s="25"/>
      <c r="G2" s="25"/>
      <c r="H2" s="25"/>
      <c r="I2" s="25"/>
      <c r="J2" s="91"/>
      <c r="K2" s="91"/>
      <c r="L2" s="25"/>
      <c r="M2" s="163"/>
      <c r="N2" s="163"/>
      <c r="O2" s="163"/>
      <c r="P2" s="25"/>
      <c r="Q2" s="25"/>
      <c r="R2" s="25"/>
      <c r="S2" s="25"/>
      <c r="T2" s="25"/>
      <c r="U2" s="25"/>
      <c r="V2" s="25"/>
      <c r="W2" s="25"/>
      <c r="X2" s="164" t="s">
        <v>181</v>
      </c>
    </row>
    <row r="3" spans="1:24" ht="20.100000000000001" customHeight="1">
      <c r="A3" s="598" t="s">
        <v>575</v>
      </c>
      <c r="B3" s="636"/>
      <c r="C3" s="637"/>
      <c r="D3" s="112" t="s">
        <v>2</v>
      </c>
      <c r="E3" s="112" t="s">
        <v>3</v>
      </c>
      <c r="F3" s="113" t="s">
        <v>4</v>
      </c>
      <c r="G3" s="635" t="s">
        <v>575</v>
      </c>
      <c r="H3" s="636"/>
      <c r="I3" s="637"/>
      <c r="J3" s="112" t="s">
        <v>2</v>
      </c>
      <c r="K3" s="112" t="s">
        <v>3</v>
      </c>
      <c r="L3" s="165" t="s">
        <v>4</v>
      </c>
      <c r="M3" s="598" t="s">
        <v>575</v>
      </c>
      <c r="N3" s="636"/>
      <c r="O3" s="637"/>
      <c r="P3" s="112" t="s">
        <v>2</v>
      </c>
      <c r="Q3" s="112" t="s">
        <v>3</v>
      </c>
      <c r="R3" s="113" t="s">
        <v>4</v>
      </c>
      <c r="S3" s="635" t="s">
        <v>575</v>
      </c>
      <c r="T3" s="636"/>
      <c r="U3" s="637"/>
      <c r="V3" s="112" t="s">
        <v>2</v>
      </c>
      <c r="W3" s="112" t="s">
        <v>3</v>
      </c>
      <c r="X3" s="165" t="s">
        <v>4</v>
      </c>
    </row>
    <row r="4" spans="1:24" ht="18.600000000000001" customHeight="1">
      <c r="A4" s="647" t="s">
        <v>576</v>
      </c>
      <c r="B4" s="648"/>
      <c r="C4" s="649"/>
      <c r="D4" s="166">
        <f>IF((SUM(D6,D13,D20,D27,D34,D41,J9,J16,J23,J30,J37,P4,P11,P18,P25,P32,P39,V7,V14,V21,V28:V29))=(SUM(E4:F4)),(SUM(D6,D13,D20,D27,D34,D41,J9,J16,J23,J30,J37,P4,P11,P18,P25,P32,P39,V7,V14,V21,V28:V29)),"数値が違う")</f>
        <v>122138</v>
      </c>
      <c r="E4" s="166">
        <f>SUM(E6,E13,E20,E27,E34,E41,K9,K16,K23,K30,K37,Q4,Q11,Q18,Q25,Q32,Q39,W7,W14,W21,W28:W29)</f>
        <v>55482</v>
      </c>
      <c r="F4" s="166">
        <f>SUM(F6,F13,F20,F27,F34,F41,L9,L16,L23,L30,L37,R4,R11,R18,R25,R32,R39,X7,X14,X21,X28:X29)</f>
        <v>66656</v>
      </c>
      <c r="G4" s="167"/>
      <c r="H4" s="140" t="s">
        <v>128</v>
      </c>
      <c r="I4" s="168"/>
      <c r="J4" s="169">
        <f>SUM(K4:L4)</f>
        <v>1170</v>
      </c>
      <c r="K4" s="125">
        <v>568</v>
      </c>
      <c r="L4" s="376">
        <v>602</v>
      </c>
      <c r="N4" s="650" t="s">
        <v>182</v>
      </c>
      <c r="O4" s="651"/>
      <c r="P4" s="170">
        <f>IF((SUM(P5:P9))=(SUM(Q4:R4)),(SUM(P5:P9)),"数値が違う")</f>
        <v>6985</v>
      </c>
      <c r="Q4" s="166">
        <f>SUM(Q5:Q9)</f>
        <v>3222</v>
      </c>
      <c r="R4" s="166">
        <f>SUM(R5:R9)</f>
        <v>3763</v>
      </c>
      <c r="S4" s="167"/>
      <c r="T4" s="140" t="s">
        <v>183</v>
      </c>
      <c r="U4" s="168"/>
      <c r="V4" s="169">
        <f>SUM(W4:X4)</f>
        <v>1184</v>
      </c>
      <c r="W4" s="125">
        <v>454</v>
      </c>
      <c r="X4" s="376">
        <v>730</v>
      </c>
    </row>
    <row r="5" spans="1:24" ht="18.600000000000001" customHeight="1">
      <c r="A5" s="25"/>
      <c r="B5" s="25"/>
      <c r="C5" s="25"/>
      <c r="D5" s="169"/>
      <c r="E5" s="125"/>
      <c r="F5" s="125"/>
      <c r="G5" s="167"/>
      <c r="H5" s="140" t="s">
        <v>129</v>
      </c>
      <c r="I5" s="168"/>
      <c r="J5" s="169">
        <f>SUM(K5:L5)</f>
        <v>1166</v>
      </c>
      <c r="K5" s="125">
        <v>588</v>
      </c>
      <c r="L5" s="125">
        <v>578</v>
      </c>
      <c r="M5" s="171"/>
      <c r="N5" s="140" t="s">
        <v>184</v>
      </c>
      <c r="O5" s="171"/>
      <c r="P5" s="169">
        <f>SUM(Q5:R5)</f>
        <v>1333</v>
      </c>
      <c r="Q5" s="125">
        <v>636</v>
      </c>
      <c r="R5" s="125">
        <v>697</v>
      </c>
      <c r="S5" s="167"/>
      <c r="T5" s="140" t="s">
        <v>185</v>
      </c>
      <c r="U5" s="168"/>
      <c r="V5" s="169">
        <f>SUM(W5:X5)</f>
        <v>1055</v>
      </c>
      <c r="W5" s="125">
        <v>366</v>
      </c>
      <c r="X5" s="125">
        <v>689</v>
      </c>
    </row>
    <row r="6" spans="1:24" ht="18.600000000000001" customHeight="1">
      <c r="B6" s="630" t="s">
        <v>130</v>
      </c>
      <c r="C6" s="631"/>
      <c r="D6" s="170">
        <f>IF((SUM(D7:D11))=(SUM(E6:F6)),(SUM(D7:D11)),"数値が違う")</f>
        <v>4166</v>
      </c>
      <c r="E6" s="166">
        <f>SUM(E7:E11)</f>
        <v>2116</v>
      </c>
      <c r="F6" s="166">
        <f>SUM(F7:F11)</f>
        <v>2050</v>
      </c>
      <c r="G6" s="167"/>
      <c r="H6" s="140" t="s">
        <v>131</v>
      </c>
      <c r="I6" s="168"/>
      <c r="J6" s="169">
        <f>SUM(K6:L6)</f>
        <v>1146</v>
      </c>
      <c r="K6" s="125">
        <v>559</v>
      </c>
      <c r="L6" s="125">
        <v>587</v>
      </c>
      <c r="M6" s="171"/>
      <c r="N6" s="140" t="s">
        <v>186</v>
      </c>
      <c r="O6" s="171"/>
      <c r="P6" s="169">
        <f>SUM(Q6:R6)</f>
        <v>1418</v>
      </c>
      <c r="Q6" s="125">
        <v>656</v>
      </c>
      <c r="R6" s="125">
        <v>762</v>
      </c>
      <c r="S6" s="167"/>
      <c r="T6" s="140"/>
      <c r="U6" s="168"/>
      <c r="V6" s="169"/>
      <c r="W6" s="125"/>
      <c r="X6" s="125"/>
    </row>
    <row r="7" spans="1:24" ht="18.600000000000001" customHeight="1">
      <c r="A7" s="171"/>
      <c r="B7" s="140" t="s">
        <v>132</v>
      </c>
      <c r="C7" s="171"/>
      <c r="D7" s="169">
        <f>SUM(E7:F7)</f>
        <v>781</v>
      </c>
      <c r="E7" s="125">
        <v>406</v>
      </c>
      <c r="F7" s="125">
        <v>375</v>
      </c>
      <c r="G7" s="167"/>
      <c r="H7" s="140" t="s">
        <v>133</v>
      </c>
      <c r="I7" s="168"/>
      <c r="J7" s="169">
        <f>SUM(K7:L7)</f>
        <v>1184</v>
      </c>
      <c r="K7" s="125">
        <v>580</v>
      </c>
      <c r="L7" s="125">
        <v>604</v>
      </c>
      <c r="M7" s="171"/>
      <c r="N7" s="140" t="s">
        <v>187</v>
      </c>
      <c r="O7" s="171"/>
      <c r="P7" s="169">
        <f>SUM(Q7:R7)</f>
        <v>1391</v>
      </c>
      <c r="Q7" s="125">
        <v>635</v>
      </c>
      <c r="R7" s="125">
        <v>756</v>
      </c>
      <c r="S7" s="172"/>
      <c r="T7" s="628" t="s">
        <v>188</v>
      </c>
      <c r="U7" s="629"/>
      <c r="V7" s="170">
        <f>IF((SUM(V8:V12))=(SUM(W7:X7)),(SUM(V8:V12)),"数値が違う")</f>
        <v>3928</v>
      </c>
      <c r="W7" s="166">
        <f>SUM(W8:W12)</f>
        <v>1254</v>
      </c>
      <c r="X7" s="166">
        <f>SUM(X8:X12)</f>
        <v>2674</v>
      </c>
    </row>
    <row r="8" spans="1:24" ht="18.600000000000001" customHeight="1">
      <c r="A8" s="171"/>
      <c r="B8" s="140" t="s">
        <v>43</v>
      </c>
      <c r="C8" s="171"/>
      <c r="D8" s="169">
        <f>SUM(E8:F8)</f>
        <v>818</v>
      </c>
      <c r="E8" s="125">
        <v>393</v>
      </c>
      <c r="F8" s="125">
        <v>425</v>
      </c>
      <c r="G8" s="167"/>
      <c r="H8" s="171"/>
      <c r="I8" s="168"/>
      <c r="J8" s="169"/>
      <c r="K8" s="125"/>
      <c r="L8" s="125"/>
      <c r="M8" s="171"/>
      <c r="N8" s="140" t="s">
        <v>189</v>
      </c>
      <c r="O8" s="171"/>
      <c r="P8" s="169">
        <f>SUM(Q8:R8)</f>
        <v>1374</v>
      </c>
      <c r="Q8" s="125">
        <v>620</v>
      </c>
      <c r="R8" s="125">
        <v>754</v>
      </c>
      <c r="S8" s="173"/>
      <c r="T8" s="140" t="s">
        <v>190</v>
      </c>
      <c r="U8" s="168"/>
      <c r="V8" s="169">
        <f>SUM(W8:X8)</f>
        <v>946</v>
      </c>
      <c r="W8" s="125">
        <v>352</v>
      </c>
      <c r="X8" s="125">
        <v>594</v>
      </c>
    </row>
    <row r="9" spans="1:24" ht="18.600000000000001" customHeight="1">
      <c r="A9" s="171"/>
      <c r="B9" s="140" t="s">
        <v>44</v>
      </c>
      <c r="C9" s="171"/>
      <c r="D9" s="169">
        <f>SUM(E9:F9)</f>
        <v>869</v>
      </c>
      <c r="E9" s="125">
        <v>463</v>
      </c>
      <c r="F9" s="125">
        <v>406</v>
      </c>
      <c r="G9" s="172"/>
      <c r="H9" s="628" t="s">
        <v>134</v>
      </c>
      <c r="I9" s="631"/>
      <c r="J9" s="170">
        <f>IF((SUM(J10:J14))=(SUM(K9:L9)),(SUM(J10:J14)),"数値が違う")</f>
        <v>5881</v>
      </c>
      <c r="K9" s="166">
        <f>SUM(K10:K14)</f>
        <v>2847</v>
      </c>
      <c r="L9" s="166">
        <f>SUM(L10:L14)</f>
        <v>3034</v>
      </c>
      <c r="M9" s="171"/>
      <c r="N9" s="140" t="s">
        <v>191</v>
      </c>
      <c r="O9" s="171"/>
      <c r="P9" s="169">
        <f>SUM(Q9:R9)</f>
        <v>1469</v>
      </c>
      <c r="Q9" s="125">
        <v>675</v>
      </c>
      <c r="R9" s="125">
        <v>794</v>
      </c>
      <c r="S9" s="173"/>
      <c r="T9" s="140" t="s">
        <v>192</v>
      </c>
      <c r="U9" s="168"/>
      <c r="V9" s="169">
        <f>SUM(W9:X9)</f>
        <v>879</v>
      </c>
      <c r="W9" s="125">
        <v>297</v>
      </c>
      <c r="X9" s="125">
        <v>582</v>
      </c>
    </row>
    <row r="10" spans="1:24" ht="18.600000000000001" customHeight="1">
      <c r="A10" s="171"/>
      <c r="B10" s="140" t="s">
        <v>45</v>
      </c>
      <c r="C10" s="171"/>
      <c r="D10" s="169">
        <f>SUM(E10:F10)</f>
        <v>832</v>
      </c>
      <c r="E10" s="125">
        <v>420</v>
      </c>
      <c r="F10" s="125">
        <v>412</v>
      </c>
      <c r="G10" s="173"/>
      <c r="H10" s="140" t="s">
        <v>135</v>
      </c>
      <c r="I10" s="168"/>
      <c r="J10" s="169">
        <f>SUM(K10:L10)</f>
        <v>1113</v>
      </c>
      <c r="K10" s="125">
        <v>525</v>
      </c>
      <c r="L10" s="125">
        <v>588</v>
      </c>
      <c r="M10" s="171"/>
      <c r="N10" s="140"/>
      <c r="O10" s="171"/>
      <c r="P10" s="169"/>
      <c r="Q10" s="125"/>
      <c r="R10" s="125"/>
      <c r="S10" s="173"/>
      <c r="T10" s="140" t="s">
        <v>193</v>
      </c>
      <c r="U10" s="168"/>
      <c r="V10" s="169">
        <f>SUM(W10:X10)</f>
        <v>773</v>
      </c>
      <c r="W10" s="125">
        <v>244</v>
      </c>
      <c r="X10" s="125">
        <v>529</v>
      </c>
    </row>
    <row r="11" spans="1:24" ht="18.600000000000001" customHeight="1">
      <c r="A11" s="171"/>
      <c r="B11" s="140" t="s">
        <v>46</v>
      </c>
      <c r="C11" s="174"/>
      <c r="D11" s="169">
        <f>SUM(E11:F11)</f>
        <v>866</v>
      </c>
      <c r="E11" s="125">
        <v>434</v>
      </c>
      <c r="F11" s="125">
        <v>432</v>
      </c>
      <c r="G11" s="173"/>
      <c r="H11" s="140" t="s">
        <v>136</v>
      </c>
      <c r="I11" s="168"/>
      <c r="J11" s="169">
        <f>SUM(K11:L11)</f>
        <v>1213</v>
      </c>
      <c r="K11" s="125">
        <v>605</v>
      </c>
      <c r="L11" s="125">
        <v>608</v>
      </c>
      <c r="N11" s="630" t="s">
        <v>194</v>
      </c>
      <c r="O11" s="629"/>
      <c r="P11" s="170">
        <f>IF((SUM(P12:P16))=(SUM(Q11:R11)),(SUM(P12:P16)),"数値が違う")</f>
        <v>8088</v>
      </c>
      <c r="Q11" s="166">
        <f>SUM(Q12:Q16)</f>
        <v>3793</v>
      </c>
      <c r="R11" s="166">
        <f>SUM(R12:R16)</f>
        <v>4295</v>
      </c>
      <c r="S11" s="173"/>
      <c r="T11" s="140" t="s">
        <v>195</v>
      </c>
      <c r="U11" s="168"/>
      <c r="V11" s="169">
        <f>SUM(W11:X11)</f>
        <v>718</v>
      </c>
      <c r="W11" s="125">
        <v>202</v>
      </c>
      <c r="X11" s="125">
        <v>516</v>
      </c>
    </row>
    <row r="12" spans="1:24" ht="18.600000000000001" customHeight="1">
      <c r="A12" s="171"/>
      <c r="B12" s="140"/>
      <c r="C12" s="174"/>
      <c r="D12" s="127"/>
      <c r="E12" s="127"/>
      <c r="F12" s="125"/>
      <c r="G12" s="173"/>
      <c r="H12" s="140" t="s">
        <v>137</v>
      </c>
      <c r="I12" s="168"/>
      <c r="J12" s="169">
        <f>SUM(K12:L12)</f>
        <v>1191</v>
      </c>
      <c r="K12" s="125">
        <v>612</v>
      </c>
      <c r="L12" s="125">
        <v>579</v>
      </c>
      <c r="M12" s="171"/>
      <c r="N12" s="140" t="s">
        <v>196</v>
      </c>
      <c r="O12" s="171"/>
      <c r="P12" s="169">
        <f>SUM(Q12:R12)</f>
        <v>1406</v>
      </c>
      <c r="Q12" s="125">
        <v>669</v>
      </c>
      <c r="R12" s="125">
        <v>737</v>
      </c>
      <c r="S12" s="173"/>
      <c r="T12" s="140" t="s">
        <v>197</v>
      </c>
      <c r="U12" s="168"/>
      <c r="V12" s="169">
        <f>SUM(W12:X12)</f>
        <v>612</v>
      </c>
      <c r="W12" s="125">
        <v>159</v>
      </c>
      <c r="X12" s="125">
        <v>453</v>
      </c>
    </row>
    <row r="13" spans="1:24" ht="18.600000000000001" customHeight="1">
      <c r="B13" s="630" t="s">
        <v>138</v>
      </c>
      <c r="C13" s="631"/>
      <c r="D13" s="170">
        <f>IF((SUM(D14:D18))=(SUM(E13:F13)),(SUM(D14:D18)),"数値が違う")</f>
        <v>4505</v>
      </c>
      <c r="E13" s="166">
        <f>SUM(E14:E18)</f>
        <v>2314</v>
      </c>
      <c r="F13" s="166">
        <f>SUM(F14:F18)</f>
        <v>2191</v>
      </c>
      <c r="G13" s="173"/>
      <c r="H13" s="140" t="s">
        <v>139</v>
      </c>
      <c r="I13" s="168"/>
      <c r="J13" s="169">
        <f>SUM(K13:L13)</f>
        <v>1180</v>
      </c>
      <c r="K13" s="125">
        <v>569</v>
      </c>
      <c r="L13" s="125">
        <v>611</v>
      </c>
      <c r="M13" s="171"/>
      <c r="N13" s="140" t="s">
        <v>198</v>
      </c>
      <c r="O13" s="171"/>
      <c r="P13" s="169">
        <f>SUM(Q13:R13)</f>
        <v>1513</v>
      </c>
      <c r="Q13" s="125">
        <v>719</v>
      </c>
      <c r="R13" s="125">
        <v>794</v>
      </c>
      <c r="S13" s="173"/>
      <c r="T13" s="140"/>
      <c r="U13" s="168"/>
      <c r="V13" s="169"/>
      <c r="W13" s="125"/>
      <c r="X13" s="125"/>
    </row>
    <row r="14" spans="1:24" ht="18.600000000000001" customHeight="1">
      <c r="A14" s="171"/>
      <c r="B14" s="140" t="s">
        <v>47</v>
      </c>
      <c r="C14" s="171"/>
      <c r="D14" s="169">
        <f>SUM(E14:F14)</f>
        <v>896</v>
      </c>
      <c r="E14" s="125">
        <v>457</v>
      </c>
      <c r="F14" s="125">
        <v>439</v>
      </c>
      <c r="G14" s="173"/>
      <c r="H14" s="140" t="s">
        <v>140</v>
      </c>
      <c r="I14" s="168"/>
      <c r="J14" s="169">
        <f>SUM(K14:L14)</f>
        <v>1184</v>
      </c>
      <c r="K14" s="125">
        <v>536</v>
      </c>
      <c r="L14" s="125">
        <v>648</v>
      </c>
      <c r="M14" s="171"/>
      <c r="N14" s="140" t="s">
        <v>199</v>
      </c>
      <c r="O14" s="171"/>
      <c r="P14" s="169">
        <f>SUM(Q14:R14)</f>
        <v>1589</v>
      </c>
      <c r="Q14" s="125">
        <v>749</v>
      </c>
      <c r="R14" s="125">
        <v>840</v>
      </c>
      <c r="S14" s="172"/>
      <c r="T14" s="628" t="s">
        <v>200</v>
      </c>
      <c r="U14" s="629"/>
      <c r="V14" s="170">
        <f>IF((SUM(V15:V19))=(SUM(W14:X14)),(SUM(V15:V19)),"数値が違う")</f>
        <v>1793</v>
      </c>
      <c r="W14" s="166">
        <f>SUM(W15:W19)</f>
        <v>426</v>
      </c>
      <c r="X14" s="166">
        <f>SUM(X15:X19)</f>
        <v>1367</v>
      </c>
    </row>
    <row r="15" spans="1:24" ht="18.600000000000001" customHeight="1">
      <c r="A15" s="171"/>
      <c r="B15" s="140" t="s">
        <v>48</v>
      </c>
      <c r="C15" s="171"/>
      <c r="D15" s="169">
        <f>SUM(E15:F15)</f>
        <v>893</v>
      </c>
      <c r="E15" s="125">
        <v>464</v>
      </c>
      <c r="F15" s="125">
        <v>429</v>
      </c>
      <c r="G15" s="173"/>
      <c r="H15" s="140"/>
      <c r="I15" s="168"/>
      <c r="J15" s="169"/>
      <c r="K15" s="125"/>
      <c r="L15" s="125"/>
      <c r="M15" s="171"/>
      <c r="N15" s="140" t="s">
        <v>201</v>
      </c>
      <c r="O15" s="171"/>
      <c r="P15" s="169">
        <f>SUM(Q15:R15)</f>
        <v>1712</v>
      </c>
      <c r="Q15" s="125">
        <v>795</v>
      </c>
      <c r="R15" s="125">
        <v>917</v>
      </c>
      <c r="S15" s="173"/>
      <c r="T15" s="140" t="s">
        <v>202</v>
      </c>
      <c r="U15" s="168"/>
      <c r="V15" s="169">
        <f>SUM(W15:X15)</f>
        <v>565</v>
      </c>
      <c r="W15" s="125">
        <v>155</v>
      </c>
      <c r="X15" s="125">
        <v>410</v>
      </c>
    </row>
    <row r="16" spans="1:24" ht="18.600000000000001" customHeight="1">
      <c r="A16" s="171"/>
      <c r="B16" s="140" t="s">
        <v>49</v>
      </c>
      <c r="C16" s="171"/>
      <c r="D16" s="169">
        <f>SUM(E16:F16)</f>
        <v>888</v>
      </c>
      <c r="E16" s="125">
        <v>440</v>
      </c>
      <c r="F16" s="125">
        <v>448</v>
      </c>
      <c r="G16" s="172"/>
      <c r="H16" s="628" t="s">
        <v>141</v>
      </c>
      <c r="I16" s="631"/>
      <c r="J16" s="170">
        <f>IF((SUM(J17:J21))=(SUM(K16:L16)),(SUM(J17:J21)),"数値が違う")</f>
        <v>6850</v>
      </c>
      <c r="K16" s="166">
        <f>SUM(K17:K21)</f>
        <v>3260</v>
      </c>
      <c r="L16" s="166">
        <f>SUM(L17:L21)</f>
        <v>3590</v>
      </c>
      <c r="M16" s="171"/>
      <c r="N16" s="140" t="s">
        <v>203</v>
      </c>
      <c r="O16" s="171"/>
      <c r="P16" s="169">
        <f>SUM(Q16:R16)</f>
        <v>1868</v>
      </c>
      <c r="Q16" s="125">
        <v>861</v>
      </c>
      <c r="R16" s="125">
        <v>1007</v>
      </c>
      <c r="S16" s="173"/>
      <c r="T16" s="140" t="s">
        <v>204</v>
      </c>
      <c r="U16" s="168"/>
      <c r="V16" s="169">
        <f>SUM(W16:X16)</f>
        <v>412</v>
      </c>
      <c r="W16" s="125">
        <v>85</v>
      </c>
      <c r="X16" s="125">
        <v>327</v>
      </c>
    </row>
    <row r="17" spans="1:24" ht="18.600000000000001" customHeight="1">
      <c r="A17" s="171"/>
      <c r="B17" s="140" t="s">
        <v>50</v>
      </c>
      <c r="C17" s="171"/>
      <c r="D17" s="169">
        <f>SUM(E17:F17)</f>
        <v>916</v>
      </c>
      <c r="E17" s="125">
        <v>497</v>
      </c>
      <c r="F17" s="125">
        <v>419</v>
      </c>
      <c r="G17" s="173"/>
      <c r="H17" s="140" t="s">
        <v>142</v>
      </c>
      <c r="I17" s="168"/>
      <c r="J17" s="169">
        <f>SUM(K17:L17)</f>
        <v>1197</v>
      </c>
      <c r="K17" s="125">
        <v>549</v>
      </c>
      <c r="L17" s="125">
        <v>648</v>
      </c>
      <c r="M17" s="171"/>
      <c r="N17" s="140"/>
      <c r="O17" s="171"/>
      <c r="P17" s="175"/>
      <c r="Q17" s="166"/>
      <c r="R17" s="166"/>
      <c r="S17" s="173"/>
      <c r="T17" s="140" t="s">
        <v>205</v>
      </c>
      <c r="U17" s="168"/>
      <c r="V17" s="169">
        <f>SUM(W17:X17)</f>
        <v>358</v>
      </c>
      <c r="W17" s="125">
        <v>86</v>
      </c>
      <c r="X17" s="125">
        <v>272</v>
      </c>
    </row>
    <row r="18" spans="1:24" ht="18.600000000000001" customHeight="1">
      <c r="A18" s="171"/>
      <c r="B18" s="140" t="s">
        <v>39</v>
      </c>
      <c r="C18" s="171"/>
      <c r="D18" s="169">
        <f>SUM(E18:F18)</f>
        <v>912</v>
      </c>
      <c r="E18" s="125">
        <v>456</v>
      </c>
      <c r="F18" s="125">
        <v>456</v>
      </c>
      <c r="G18" s="173"/>
      <c r="H18" s="140" t="s">
        <v>143</v>
      </c>
      <c r="I18" s="168"/>
      <c r="J18" s="169">
        <f>SUM(K18:L18)</f>
        <v>1291</v>
      </c>
      <c r="K18" s="125">
        <v>620</v>
      </c>
      <c r="L18" s="125">
        <v>671</v>
      </c>
      <c r="N18" s="630" t="s">
        <v>206</v>
      </c>
      <c r="O18" s="629"/>
      <c r="P18" s="170">
        <f>IF((SUM(P19:P23))=(SUM(Q18:R18)),(SUM(P19:P23)),"数値が違う")</f>
        <v>10284</v>
      </c>
      <c r="Q18" s="166">
        <f>SUM(Q19:Q23)</f>
        <v>4538</v>
      </c>
      <c r="R18" s="166">
        <f>SUM(R19:R23)</f>
        <v>5746</v>
      </c>
      <c r="S18" s="173"/>
      <c r="T18" s="140" t="s">
        <v>207</v>
      </c>
      <c r="U18" s="168"/>
      <c r="V18" s="169">
        <f>SUM(W18:X18)</f>
        <v>261</v>
      </c>
      <c r="W18" s="125">
        <v>52</v>
      </c>
      <c r="X18" s="125">
        <v>209</v>
      </c>
    </row>
    <row r="19" spans="1:24" ht="18.600000000000001" customHeight="1">
      <c r="A19" s="171"/>
      <c r="B19" s="140"/>
      <c r="C19" s="171"/>
      <c r="D19" s="175"/>
      <c r="E19" s="166"/>
      <c r="F19" s="166"/>
      <c r="G19" s="173"/>
      <c r="H19" s="140" t="s">
        <v>144</v>
      </c>
      <c r="I19" s="168"/>
      <c r="J19" s="169">
        <f>SUM(K19:L19)</f>
        <v>1362</v>
      </c>
      <c r="K19" s="125">
        <v>673</v>
      </c>
      <c r="L19" s="125">
        <v>689</v>
      </c>
      <c r="M19" s="171"/>
      <c r="N19" s="140" t="s">
        <v>208</v>
      </c>
      <c r="O19" s="171"/>
      <c r="P19" s="169">
        <f>SUM(Q19:R19)</f>
        <v>1997</v>
      </c>
      <c r="Q19" s="125">
        <v>879</v>
      </c>
      <c r="R19" s="125">
        <v>1118</v>
      </c>
      <c r="S19" s="173"/>
      <c r="T19" s="140" t="s">
        <v>209</v>
      </c>
      <c r="U19" s="168"/>
      <c r="V19" s="169">
        <f>SUM(W19:X19)</f>
        <v>197</v>
      </c>
      <c r="W19" s="125">
        <v>48</v>
      </c>
      <c r="X19" s="125">
        <v>149</v>
      </c>
    </row>
    <row r="20" spans="1:24" ht="18.600000000000001" customHeight="1">
      <c r="B20" s="630" t="s">
        <v>145</v>
      </c>
      <c r="C20" s="631"/>
      <c r="D20" s="170">
        <f>IF((SUM(D21:D25))=(SUM(E20:F20)),(SUM(D21:D25)),"数値が違う")</f>
        <v>4725</v>
      </c>
      <c r="E20" s="166">
        <f>SUM(E21:E25)</f>
        <v>2430</v>
      </c>
      <c r="F20" s="166">
        <f>SUM(F21:F25)</f>
        <v>2295</v>
      </c>
      <c r="G20" s="173"/>
      <c r="H20" s="140" t="s">
        <v>146</v>
      </c>
      <c r="I20" s="168"/>
      <c r="J20" s="169">
        <f>SUM(K20:L20)</f>
        <v>1503</v>
      </c>
      <c r="K20" s="125">
        <v>709</v>
      </c>
      <c r="L20" s="125">
        <v>794</v>
      </c>
      <c r="M20" s="171"/>
      <c r="N20" s="140" t="s">
        <v>210</v>
      </c>
      <c r="O20" s="171"/>
      <c r="P20" s="169">
        <f>SUM(Q20:R20)</f>
        <v>2359</v>
      </c>
      <c r="Q20" s="125">
        <v>1028</v>
      </c>
      <c r="R20" s="125">
        <v>1331</v>
      </c>
      <c r="S20" s="176"/>
      <c r="T20" s="140"/>
      <c r="U20" s="171"/>
      <c r="V20" s="170"/>
      <c r="W20" s="166"/>
      <c r="X20" s="166"/>
    </row>
    <row r="21" spans="1:24" ht="18.600000000000001" customHeight="1">
      <c r="A21" s="171"/>
      <c r="B21" s="140" t="s">
        <v>40</v>
      </c>
      <c r="C21" s="171"/>
      <c r="D21" s="169">
        <f>SUM(E21:F21)</f>
        <v>925</v>
      </c>
      <c r="E21" s="125">
        <v>474</v>
      </c>
      <c r="F21" s="125">
        <v>451</v>
      </c>
      <c r="G21" s="173"/>
      <c r="H21" s="140" t="s">
        <v>147</v>
      </c>
      <c r="I21" s="168"/>
      <c r="J21" s="169">
        <f>SUM(K21:L21)</f>
        <v>1497</v>
      </c>
      <c r="K21" s="125">
        <v>709</v>
      </c>
      <c r="L21" s="125">
        <v>788</v>
      </c>
      <c r="M21" s="171"/>
      <c r="N21" s="140" t="s">
        <v>211</v>
      </c>
      <c r="O21" s="171"/>
      <c r="P21" s="169">
        <f>SUM(Q21:R21)</f>
        <v>2315</v>
      </c>
      <c r="Q21" s="125">
        <v>1054</v>
      </c>
      <c r="R21" s="125">
        <v>1261</v>
      </c>
      <c r="S21" s="172"/>
      <c r="T21" s="628" t="s">
        <v>212</v>
      </c>
      <c r="U21" s="629"/>
      <c r="V21" s="170">
        <f>IF((SUM(V22:V26))=(SUM(W21:X21)),(SUM(V22:V26)),"数値が違う")</f>
        <v>433</v>
      </c>
      <c r="W21" s="166">
        <f>SUM(W22:W26)</f>
        <v>76</v>
      </c>
      <c r="X21" s="166">
        <f>SUM(X22:X26)</f>
        <v>357</v>
      </c>
    </row>
    <row r="22" spans="1:24" ht="18.600000000000001" customHeight="1">
      <c r="A22" s="171"/>
      <c r="B22" s="140" t="s">
        <v>41</v>
      </c>
      <c r="C22" s="171"/>
      <c r="D22" s="169">
        <f>SUM(E22:F22)</f>
        <v>876</v>
      </c>
      <c r="E22" s="125">
        <v>457</v>
      </c>
      <c r="F22" s="125">
        <v>419</v>
      </c>
      <c r="G22" s="176"/>
      <c r="H22" s="140"/>
      <c r="I22" s="171"/>
      <c r="J22" s="170"/>
      <c r="K22" s="166"/>
      <c r="L22" s="166"/>
      <c r="M22" s="171"/>
      <c r="N22" s="140" t="s">
        <v>213</v>
      </c>
      <c r="O22" s="171"/>
      <c r="P22" s="169">
        <f>SUM(Q22:R22)</f>
        <v>2185</v>
      </c>
      <c r="Q22" s="125">
        <v>973</v>
      </c>
      <c r="R22" s="125">
        <v>1212</v>
      </c>
      <c r="S22" s="173"/>
      <c r="T22" s="140" t="s">
        <v>214</v>
      </c>
      <c r="U22" s="168"/>
      <c r="V22" s="169">
        <f>SUM(W22:X22)</f>
        <v>170</v>
      </c>
      <c r="W22" s="125">
        <v>29</v>
      </c>
      <c r="X22" s="125">
        <v>141</v>
      </c>
    </row>
    <row r="23" spans="1:24" ht="18.600000000000001" customHeight="1">
      <c r="A23" s="171"/>
      <c r="B23" s="140" t="s">
        <v>42</v>
      </c>
      <c r="C23" s="171"/>
      <c r="D23" s="169">
        <f>SUM(E23:F23)</f>
        <v>949</v>
      </c>
      <c r="E23" s="125">
        <v>476</v>
      </c>
      <c r="F23" s="125">
        <v>473</v>
      </c>
      <c r="G23" s="172"/>
      <c r="H23" s="628" t="s">
        <v>148</v>
      </c>
      <c r="I23" s="631"/>
      <c r="J23" s="170">
        <f>IF((SUM(J24:J28))=(SUM(K23:L23)),(SUM(J24:J28)),"数値が違う")</f>
        <v>7755</v>
      </c>
      <c r="K23" s="166">
        <f>SUM(K24:K28)</f>
        <v>3693</v>
      </c>
      <c r="L23" s="166">
        <f>SUM(L24:L28)</f>
        <v>4062</v>
      </c>
      <c r="M23" s="171"/>
      <c r="N23" s="140" t="s">
        <v>215</v>
      </c>
      <c r="O23" s="171"/>
      <c r="P23" s="169">
        <f>SUM(Q23:R23)</f>
        <v>1428</v>
      </c>
      <c r="Q23" s="125">
        <v>604</v>
      </c>
      <c r="R23" s="125">
        <v>824</v>
      </c>
      <c r="S23" s="173"/>
      <c r="T23" s="140" t="s">
        <v>216</v>
      </c>
      <c r="U23" s="168"/>
      <c r="V23" s="169">
        <f>SUM(W23:X23)</f>
        <v>101</v>
      </c>
      <c r="W23" s="125">
        <v>25</v>
      </c>
      <c r="X23" s="125">
        <v>76</v>
      </c>
    </row>
    <row r="24" spans="1:24" ht="18.600000000000001" customHeight="1">
      <c r="A24" s="171"/>
      <c r="B24" s="140" t="s">
        <v>149</v>
      </c>
      <c r="C24" s="171"/>
      <c r="D24" s="169">
        <f>SUM(E24:F24)</f>
        <v>988</v>
      </c>
      <c r="E24" s="125">
        <v>512</v>
      </c>
      <c r="F24" s="125">
        <v>476</v>
      </c>
      <c r="G24" s="173"/>
      <c r="H24" s="140" t="s">
        <v>150</v>
      </c>
      <c r="I24" s="168"/>
      <c r="J24" s="169">
        <f>SUM(K24:L24)</f>
        <v>1534</v>
      </c>
      <c r="K24" s="125">
        <v>728</v>
      </c>
      <c r="L24" s="125">
        <v>806</v>
      </c>
      <c r="M24" s="171"/>
      <c r="N24" s="140"/>
      <c r="O24" s="171"/>
      <c r="P24" s="169"/>
      <c r="Q24" s="166"/>
      <c r="R24" s="166"/>
      <c r="S24" s="173"/>
      <c r="T24" s="140" t="s">
        <v>217</v>
      </c>
      <c r="U24" s="168"/>
      <c r="V24" s="169">
        <f>SUM(W24:X24)</f>
        <v>76</v>
      </c>
      <c r="W24" s="125">
        <v>11</v>
      </c>
      <c r="X24" s="125">
        <v>65</v>
      </c>
    </row>
    <row r="25" spans="1:24" ht="18.600000000000001" customHeight="1">
      <c r="A25" s="171"/>
      <c r="B25" s="140" t="s">
        <v>151</v>
      </c>
      <c r="C25" s="171"/>
      <c r="D25" s="169">
        <f>SUM(E25:F25)</f>
        <v>987</v>
      </c>
      <c r="E25" s="125">
        <v>511</v>
      </c>
      <c r="F25" s="125">
        <v>476</v>
      </c>
      <c r="G25" s="173"/>
      <c r="H25" s="140" t="s">
        <v>152</v>
      </c>
      <c r="I25" s="168"/>
      <c r="J25" s="169">
        <f>SUM(K25:L25)</f>
        <v>1575</v>
      </c>
      <c r="K25" s="125">
        <v>780</v>
      </c>
      <c r="L25" s="125">
        <v>795</v>
      </c>
      <c r="N25" s="630" t="s">
        <v>218</v>
      </c>
      <c r="O25" s="631"/>
      <c r="P25" s="170">
        <f>IF((SUM(P26:P30))=(SUM(Q25:R25)),(SUM(P26:P30)),"数値が違う")</f>
        <v>8460</v>
      </c>
      <c r="Q25" s="166">
        <f>SUM(Q26:Q30)</f>
        <v>3580</v>
      </c>
      <c r="R25" s="166">
        <f>SUM(R26:R30)</f>
        <v>4880</v>
      </c>
      <c r="S25" s="173"/>
      <c r="T25" s="140" t="s">
        <v>219</v>
      </c>
      <c r="U25" s="168"/>
      <c r="V25" s="169">
        <f>SUM(W25:X25)</f>
        <v>51</v>
      </c>
      <c r="W25" s="125">
        <v>5</v>
      </c>
      <c r="X25" s="125">
        <v>46</v>
      </c>
    </row>
    <row r="26" spans="1:24" ht="18.600000000000001" customHeight="1">
      <c r="A26" s="171"/>
      <c r="B26" s="140"/>
      <c r="C26" s="171"/>
      <c r="D26" s="169"/>
      <c r="E26" s="166"/>
      <c r="F26" s="166"/>
      <c r="G26" s="173"/>
      <c r="H26" s="140" t="s">
        <v>153</v>
      </c>
      <c r="I26" s="168"/>
      <c r="J26" s="169">
        <f>SUM(K26:L26)</f>
        <v>1572</v>
      </c>
      <c r="K26" s="125">
        <v>722</v>
      </c>
      <c r="L26" s="125">
        <v>850</v>
      </c>
      <c r="M26" s="171"/>
      <c r="N26" s="140" t="s">
        <v>220</v>
      </c>
      <c r="O26" s="171"/>
      <c r="P26" s="169">
        <f>SUM(Q26:R26)</f>
        <v>1562</v>
      </c>
      <c r="Q26" s="125">
        <v>677</v>
      </c>
      <c r="R26" s="125">
        <v>885</v>
      </c>
      <c r="S26" s="173"/>
      <c r="T26" s="140" t="s">
        <v>221</v>
      </c>
      <c r="U26" s="168"/>
      <c r="V26" s="169">
        <f>SUM(W26:X26)</f>
        <v>35</v>
      </c>
      <c r="W26" s="125">
        <v>6</v>
      </c>
      <c r="X26" s="125">
        <v>29</v>
      </c>
    </row>
    <row r="27" spans="1:24" ht="18.600000000000001" customHeight="1">
      <c r="B27" s="642" t="s">
        <v>154</v>
      </c>
      <c r="C27" s="643"/>
      <c r="D27" s="170">
        <f>IF((SUM(D28:D32))=(SUM(E27:F27)),(SUM(D28:D32)),"数値が違う")</f>
        <v>6498</v>
      </c>
      <c r="E27" s="166">
        <f>SUM(E28:E32)</f>
        <v>3140</v>
      </c>
      <c r="F27" s="166">
        <f>SUM(F28:F32)</f>
        <v>3358</v>
      </c>
      <c r="G27" s="173"/>
      <c r="H27" s="140" t="s">
        <v>155</v>
      </c>
      <c r="I27" s="168"/>
      <c r="J27" s="169">
        <f>SUM(K27:L27)</f>
        <v>1595</v>
      </c>
      <c r="K27" s="125">
        <v>764</v>
      </c>
      <c r="L27" s="125">
        <v>831</v>
      </c>
      <c r="M27" s="171"/>
      <c r="N27" s="140" t="s">
        <v>222</v>
      </c>
      <c r="O27" s="171"/>
      <c r="P27" s="169">
        <f>SUM(Q27:R27)</f>
        <v>1834</v>
      </c>
      <c r="Q27" s="125">
        <v>793</v>
      </c>
      <c r="R27" s="125">
        <v>1041</v>
      </c>
      <c r="S27" s="173"/>
      <c r="T27" s="140"/>
      <c r="U27" s="168"/>
      <c r="V27" s="170"/>
      <c r="W27" s="166"/>
      <c r="X27" s="166"/>
    </row>
    <row r="28" spans="1:24" ht="18.600000000000001" customHeight="1">
      <c r="A28" s="171"/>
      <c r="B28" s="140" t="s">
        <v>156</v>
      </c>
      <c r="C28" s="171"/>
      <c r="D28" s="169">
        <f>SUM(E28:F28)</f>
        <v>930</v>
      </c>
      <c r="E28" s="125">
        <v>490</v>
      </c>
      <c r="F28" s="125">
        <v>440</v>
      </c>
      <c r="G28" s="173"/>
      <c r="H28" s="140" t="s">
        <v>157</v>
      </c>
      <c r="I28" s="168"/>
      <c r="J28" s="169">
        <f>SUM(K28:L28)</f>
        <v>1479</v>
      </c>
      <c r="K28" s="125">
        <v>699</v>
      </c>
      <c r="L28" s="125">
        <v>780</v>
      </c>
      <c r="M28" s="171"/>
      <c r="N28" s="140" t="s">
        <v>223</v>
      </c>
      <c r="O28" s="171"/>
      <c r="P28" s="169">
        <f>SUM(Q28:R28)</f>
        <v>1630</v>
      </c>
      <c r="Q28" s="125">
        <v>709</v>
      </c>
      <c r="R28" s="125">
        <v>921</v>
      </c>
      <c r="S28" s="172"/>
      <c r="T28" s="628" t="s">
        <v>224</v>
      </c>
      <c r="U28" s="629"/>
      <c r="V28" s="170">
        <f>SUM(W28:X28)</f>
        <v>75</v>
      </c>
      <c r="W28" s="166">
        <v>12</v>
      </c>
      <c r="X28" s="166">
        <v>63</v>
      </c>
    </row>
    <row r="29" spans="1:24" ht="18.600000000000001" customHeight="1">
      <c r="A29" s="171"/>
      <c r="B29" s="140" t="s">
        <v>158</v>
      </c>
      <c r="C29" s="171"/>
      <c r="D29" s="169">
        <f>SUM(E29:F29)</f>
        <v>1000</v>
      </c>
      <c r="E29" s="125">
        <v>511</v>
      </c>
      <c r="F29" s="125">
        <v>489</v>
      </c>
      <c r="G29" s="173"/>
      <c r="H29" s="140"/>
      <c r="I29" s="168"/>
      <c r="J29" s="170"/>
      <c r="K29" s="166"/>
      <c r="L29" s="166"/>
      <c r="M29" s="171"/>
      <c r="N29" s="140" t="s">
        <v>225</v>
      </c>
      <c r="O29" s="171"/>
      <c r="P29" s="169">
        <f>SUM(Q29:R29)</f>
        <v>1715</v>
      </c>
      <c r="Q29" s="125">
        <v>706</v>
      </c>
      <c r="R29" s="125">
        <v>1009</v>
      </c>
      <c r="S29" s="172"/>
      <c r="T29" s="634" t="s">
        <v>579</v>
      </c>
      <c r="U29" s="629"/>
      <c r="V29" s="170">
        <f>SUM(W29:X29)</f>
        <v>1603</v>
      </c>
      <c r="W29" s="166">
        <v>839</v>
      </c>
      <c r="X29" s="166">
        <v>764</v>
      </c>
    </row>
    <row r="30" spans="1:24" ht="18.600000000000001" customHeight="1">
      <c r="A30" s="171"/>
      <c r="B30" s="140" t="s">
        <v>159</v>
      </c>
      <c r="C30" s="171"/>
      <c r="D30" s="169">
        <f>SUM(E30:F30)</f>
        <v>1092</v>
      </c>
      <c r="E30" s="125">
        <v>522</v>
      </c>
      <c r="F30" s="125">
        <v>570</v>
      </c>
      <c r="G30" s="172"/>
      <c r="H30" s="628" t="s">
        <v>160</v>
      </c>
      <c r="I30" s="631"/>
      <c r="J30" s="170">
        <f>IF((SUM(J31:J35))=(SUM(K30:L30)),(SUM(J31:J35)),"数値が違う")</f>
        <v>6993</v>
      </c>
      <c r="K30" s="166">
        <f>SUM(K31:K35)</f>
        <v>3307</v>
      </c>
      <c r="L30" s="166">
        <f>SUM(L31:L35)</f>
        <v>3686</v>
      </c>
      <c r="M30" s="171"/>
      <c r="N30" s="140" t="s">
        <v>226</v>
      </c>
      <c r="O30" s="171"/>
      <c r="P30" s="169">
        <f>SUM(Q30:R30)</f>
        <v>1719</v>
      </c>
      <c r="Q30" s="125">
        <v>695</v>
      </c>
      <c r="R30" s="125">
        <v>1024</v>
      </c>
      <c r="S30" s="167"/>
      <c r="T30" s="171"/>
      <c r="U30" s="168"/>
      <c r="V30" s="169"/>
      <c r="W30" s="125"/>
      <c r="X30" s="125"/>
    </row>
    <row r="31" spans="1:24" ht="18.600000000000001" customHeight="1">
      <c r="A31" s="171"/>
      <c r="B31" s="140" t="s">
        <v>161</v>
      </c>
      <c r="C31" s="171"/>
      <c r="D31" s="169">
        <f>SUM(E31:F31)</f>
        <v>1597</v>
      </c>
      <c r="E31" s="125">
        <v>763</v>
      </c>
      <c r="F31" s="125">
        <v>834</v>
      </c>
      <c r="G31" s="173"/>
      <c r="H31" s="140" t="s">
        <v>162</v>
      </c>
      <c r="I31" s="168"/>
      <c r="J31" s="169">
        <f>SUM(K31:L31)</f>
        <v>1461</v>
      </c>
      <c r="K31" s="125">
        <v>718</v>
      </c>
      <c r="L31" s="125">
        <v>743</v>
      </c>
      <c r="M31" s="171"/>
      <c r="N31" s="140"/>
      <c r="O31" s="171"/>
      <c r="P31" s="169"/>
      <c r="Q31" s="166"/>
      <c r="R31" s="166"/>
      <c r="S31" s="632" t="s">
        <v>580</v>
      </c>
      <c r="T31" s="490"/>
      <c r="U31" s="633"/>
      <c r="V31" s="169"/>
      <c r="W31" s="125"/>
      <c r="X31" s="125"/>
    </row>
    <row r="32" spans="1:24" ht="18.600000000000001" customHeight="1">
      <c r="A32" s="171"/>
      <c r="B32" s="140" t="s">
        <v>163</v>
      </c>
      <c r="C32" s="171"/>
      <c r="D32" s="169">
        <f>SUM(E32:F32)</f>
        <v>1879</v>
      </c>
      <c r="E32" s="125">
        <v>854</v>
      </c>
      <c r="F32" s="125">
        <v>1025</v>
      </c>
      <c r="G32" s="173"/>
      <c r="H32" s="140" t="s">
        <v>164</v>
      </c>
      <c r="I32" s="168"/>
      <c r="J32" s="169">
        <f>SUM(K32:L32)</f>
        <v>1534</v>
      </c>
      <c r="K32" s="125">
        <v>718</v>
      </c>
      <c r="L32" s="125">
        <v>816</v>
      </c>
      <c r="N32" s="630" t="s">
        <v>227</v>
      </c>
      <c r="O32" s="631"/>
      <c r="P32" s="170">
        <f>IF((SUM(P33:P37))=(SUM(Q32:R32)),(SUM(P33:P37)),"数値が違う")</f>
        <v>7133</v>
      </c>
      <c r="Q32" s="166">
        <f>SUM(Q33:Q37)</f>
        <v>2848</v>
      </c>
      <c r="R32" s="166">
        <f>SUM(R33:R37)</f>
        <v>4285</v>
      </c>
      <c r="S32" s="632" t="s">
        <v>228</v>
      </c>
      <c r="T32" s="490"/>
      <c r="U32" s="633"/>
      <c r="V32" s="125">
        <f>IF((SUM(D6,D13,D20))=(SUM(W32:X32)),(SUM(D6,D13,D20)),"数値が違う")</f>
        <v>13396</v>
      </c>
      <c r="W32" s="125">
        <f>SUM(E6,E13,E20)</f>
        <v>6860</v>
      </c>
      <c r="X32" s="125">
        <f>SUM(F6,F13,F20)</f>
        <v>6536</v>
      </c>
    </row>
    <row r="33" spans="1:29" ht="18.600000000000001" customHeight="1">
      <c r="A33" s="171"/>
      <c r="B33" s="140"/>
      <c r="C33" s="171"/>
      <c r="D33" s="169"/>
      <c r="E33" s="166"/>
      <c r="F33" s="166"/>
      <c r="G33" s="173"/>
      <c r="H33" s="140" t="s">
        <v>165</v>
      </c>
      <c r="I33" s="168"/>
      <c r="J33" s="169">
        <f>SUM(K33:L33)</f>
        <v>1462</v>
      </c>
      <c r="K33" s="125">
        <v>667</v>
      </c>
      <c r="L33" s="125">
        <v>795</v>
      </c>
      <c r="M33" s="171"/>
      <c r="N33" s="140" t="s">
        <v>229</v>
      </c>
      <c r="O33" s="171"/>
      <c r="P33" s="169">
        <f>SUM(Q33:R33)</f>
        <v>1514</v>
      </c>
      <c r="Q33" s="125">
        <v>629</v>
      </c>
      <c r="R33" s="125">
        <v>885</v>
      </c>
      <c r="S33" s="632" t="s">
        <v>230</v>
      </c>
      <c r="T33" s="490"/>
      <c r="U33" s="633"/>
      <c r="V33" s="125">
        <f>IF((SUM(D27,D34,D41,J9,J16,J23,J30,J37,P4,P11))=(SUM(W33:X33)),(SUM(D27,D34,D41,J9,J16,J23,J30,J37,P4,P11)),"数値が違う")</f>
        <v>68889</v>
      </c>
      <c r="W33" s="125">
        <f>SUM(E27,E34,E41,K9,K16,K23,K30,K37,Q4,Q11)</f>
        <v>32726</v>
      </c>
      <c r="X33" s="125">
        <f>SUM(F27,F34,F41,L9,L16,L23,L30,L37,R4,R11)</f>
        <v>36163</v>
      </c>
    </row>
    <row r="34" spans="1:29" ht="18.600000000000001" customHeight="1">
      <c r="B34" s="630" t="s">
        <v>166</v>
      </c>
      <c r="C34" s="631"/>
      <c r="D34" s="170">
        <f>IF((SUM(D35:D39))=(SUM(E34:F34)),(SUM(D35:D39)),"数値が違う")</f>
        <v>7273</v>
      </c>
      <c r="E34" s="166">
        <f>SUM(E35:E39)</f>
        <v>3476</v>
      </c>
      <c r="F34" s="166">
        <f>SUM(F35:F39)</f>
        <v>3797</v>
      </c>
      <c r="G34" s="173"/>
      <c r="H34" s="140" t="s">
        <v>167</v>
      </c>
      <c r="I34" s="168"/>
      <c r="J34" s="169">
        <f>SUM(K34:L34)</f>
        <v>1468</v>
      </c>
      <c r="K34" s="125">
        <v>685</v>
      </c>
      <c r="L34" s="125">
        <v>783</v>
      </c>
      <c r="M34" s="171"/>
      <c r="N34" s="140" t="s">
        <v>231</v>
      </c>
      <c r="O34" s="171"/>
      <c r="P34" s="169">
        <f>SUM(Q34:R34)</f>
        <v>1342</v>
      </c>
      <c r="Q34" s="125">
        <v>562</v>
      </c>
      <c r="R34" s="125">
        <v>780</v>
      </c>
      <c r="S34" s="632" t="s">
        <v>232</v>
      </c>
      <c r="T34" s="490"/>
      <c r="U34" s="633"/>
      <c r="V34" s="125">
        <f>IF((SUM(P18,P25,P32,P39,V7,V14,V21,V28))=(SUM(W34:X34)),(SUM(P18,P25,P32,P39,V7,V14,V21,V28)),"数値が違う")</f>
        <v>38250</v>
      </c>
      <c r="W34" s="125">
        <f>SUM(Q18,Q25,Q32,Q39,W7,W14,W21,W28)</f>
        <v>15057</v>
      </c>
      <c r="X34" s="125">
        <f>SUM(R18,R25,R32,R39,X7,X14,X21,X28)</f>
        <v>23193</v>
      </c>
    </row>
    <row r="35" spans="1:29" ht="18.600000000000001" customHeight="1">
      <c r="A35" s="171"/>
      <c r="B35" s="140" t="s">
        <v>168</v>
      </c>
      <c r="C35" s="171"/>
      <c r="D35" s="169">
        <f>SUM(E35:F35)</f>
        <v>1817</v>
      </c>
      <c r="E35" s="125">
        <v>865</v>
      </c>
      <c r="F35" s="125">
        <v>952</v>
      </c>
      <c r="G35" s="173"/>
      <c r="H35" s="140" t="s">
        <v>169</v>
      </c>
      <c r="I35" s="168"/>
      <c r="J35" s="169">
        <f>SUM(K35:L35)</f>
        <v>1068</v>
      </c>
      <c r="K35" s="125">
        <v>519</v>
      </c>
      <c r="L35" s="125">
        <v>549</v>
      </c>
      <c r="M35" s="171"/>
      <c r="N35" s="140" t="s">
        <v>233</v>
      </c>
      <c r="O35" s="171"/>
      <c r="P35" s="169">
        <f>SUM(Q35:R35)</f>
        <v>1372</v>
      </c>
      <c r="Q35" s="125">
        <v>541</v>
      </c>
      <c r="R35" s="125">
        <v>831</v>
      </c>
      <c r="S35" s="177"/>
      <c r="T35" s="178"/>
      <c r="U35" s="179"/>
      <c r="V35" s="180"/>
      <c r="W35" s="166"/>
      <c r="X35" s="166"/>
    </row>
    <row r="36" spans="1:29" ht="18.600000000000001" customHeight="1">
      <c r="A36" s="171"/>
      <c r="B36" s="140" t="s">
        <v>170</v>
      </c>
      <c r="C36" s="171"/>
      <c r="D36" s="169">
        <f>SUM(E36:F36)</f>
        <v>1689</v>
      </c>
      <c r="E36" s="125">
        <v>810</v>
      </c>
      <c r="F36" s="125">
        <v>879</v>
      </c>
      <c r="G36" s="173"/>
      <c r="H36" s="140"/>
      <c r="I36" s="168"/>
      <c r="J36" s="170"/>
      <c r="K36" s="166"/>
      <c r="L36" s="166"/>
      <c r="M36" s="171"/>
      <c r="N36" s="140" t="s">
        <v>234</v>
      </c>
      <c r="O36" s="171"/>
      <c r="P36" s="169">
        <f>SUM(Q36:R36)</f>
        <v>1495</v>
      </c>
      <c r="Q36" s="125">
        <v>567</v>
      </c>
      <c r="R36" s="125">
        <v>928</v>
      </c>
      <c r="S36" s="639" t="s">
        <v>581</v>
      </c>
      <c r="T36" s="490"/>
      <c r="U36" s="638"/>
      <c r="V36" s="181"/>
      <c r="W36" s="127"/>
      <c r="X36" s="127"/>
      <c r="Z36" s="101" t="s">
        <v>852</v>
      </c>
    </row>
    <row r="37" spans="1:29" ht="18.600000000000001" customHeight="1">
      <c r="A37" s="171"/>
      <c r="B37" s="140" t="s">
        <v>171</v>
      </c>
      <c r="C37" s="171"/>
      <c r="D37" s="169">
        <f>SUM(E37:F37)</f>
        <v>1369</v>
      </c>
      <c r="E37" s="125">
        <v>668</v>
      </c>
      <c r="F37" s="125">
        <v>701</v>
      </c>
      <c r="G37" s="172"/>
      <c r="H37" s="628" t="s">
        <v>172</v>
      </c>
      <c r="I37" s="631"/>
      <c r="J37" s="170">
        <f>IF((SUM(J38:J42))=(SUM(K37:L37)),(SUM(J38:J42)),"数値が違う")</f>
        <v>6776</v>
      </c>
      <c r="K37" s="166">
        <f>SUM(K38:K42)</f>
        <v>3136</v>
      </c>
      <c r="L37" s="166">
        <f>SUM(L38:L42)</f>
        <v>3640</v>
      </c>
      <c r="M37" s="171"/>
      <c r="N37" s="140" t="s">
        <v>235</v>
      </c>
      <c r="O37" s="171"/>
      <c r="P37" s="169">
        <f>SUM(Q37:R37)</f>
        <v>1410</v>
      </c>
      <c r="Q37" s="125">
        <v>549</v>
      </c>
      <c r="R37" s="125">
        <v>861</v>
      </c>
      <c r="S37" s="632" t="s">
        <v>228</v>
      </c>
      <c r="T37" s="490"/>
      <c r="U37" s="638"/>
      <c r="V37" s="182">
        <f>ROUND(((V32/($D$4-$V$29))*100),1)</f>
        <v>11.1</v>
      </c>
      <c r="W37" s="126">
        <f>ROUND(((W32/($E$4-$W$29))*100),1)</f>
        <v>12.6</v>
      </c>
      <c r="X37" s="126">
        <f>ROUND(((X32/($F$4-$X$29))*100),1)</f>
        <v>9.9</v>
      </c>
      <c r="Z37" s="4">
        <v>11.7</v>
      </c>
      <c r="AA37" s="4">
        <v>13.4</v>
      </c>
      <c r="AB37" s="4">
        <v>10.4</v>
      </c>
      <c r="AC37" s="4" t="s">
        <v>851</v>
      </c>
    </row>
    <row r="38" spans="1:29" ht="18.600000000000001" customHeight="1">
      <c r="A38" s="171"/>
      <c r="B38" s="140" t="s">
        <v>173</v>
      </c>
      <c r="C38" s="171"/>
      <c r="D38" s="169">
        <f>SUM(E38:F38)</f>
        <v>1241</v>
      </c>
      <c r="E38" s="125">
        <v>598</v>
      </c>
      <c r="F38" s="125">
        <v>643</v>
      </c>
      <c r="G38" s="167"/>
      <c r="H38" s="140" t="s">
        <v>174</v>
      </c>
      <c r="I38" s="168"/>
      <c r="J38" s="169">
        <f>SUM(K38:L38)</f>
        <v>1442</v>
      </c>
      <c r="K38" s="125">
        <v>651</v>
      </c>
      <c r="L38" s="125">
        <v>791</v>
      </c>
      <c r="M38" s="171"/>
      <c r="N38" s="140"/>
      <c r="O38" s="171"/>
      <c r="P38" s="169"/>
      <c r="Q38" s="166"/>
      <c r="R38" s="166"/>
      <c r="S38" s="632" t="s">
        <v>230</v>
      </c>
      <c r="T38" s="490"/>
      <c r="U38" s="638"/>
      <c r="V38" s="182">
        <f>ROUND(((V33/($D$4-$V$29))*100),1)</f>
        <v>57.2</v>
      </c>
      <c r="W38" s="126">
        <f>ROUND(((W33/($E$4-$W$29))*100),1)</f>
        <v>59.9</v>
      </c>
      <c r="X38" s="126">
        <f>ROUND(((X33/($F$4-$X$29))*100),1)</f>
        <v>54.9</v>
      </c>
      <c r="Z38" s="4">
        <v>63.1</v>
      </c>
      <c r="AA38" s="4">
        <v>64.900000000000006</v>
      </c>
      <c r="AB38" s="4">
        <v>61.6</v>
      </c>
    </row>
    <row r="39" spans="1:29" ht="18.600000000000001" customHeight="1">
      <c r="A39" s="171"/>
      <c r="B39" s="140" t="s">
        <v>175</v>
      </c>
      <c r="C39" s="171"/>
      <c r="D39" s="169">
        <f>SUM(E39:F39)</f>
        <v>1157</v>
      </c>
      <c r="E39" s="125">
        <v>535</v>
      </c>
      <c r="F39" s="125">
        <v>622</v>
      </c>
      <c r="G39" s="167"/>
      <c r="H39" s="140" t="s">
        <v>176</v>
      </c>
      <c r="I39" s="168"/>
      <c r="J39" s="169">
        <f>SUM(K39:L39)</f>
        <v>1363</v>
      </c>
      <c r="K39" s="125">
        <v>640</v>
      </c>
      <c r="L39" s="125">
        <v>723</v>
      </c>
      <c r="N39" s="630" t="s">
        <v>236</v>
      </c>
      <c r="O39" s="631"/>
      <c r="P39" s="170">
        <f>IF((SUM(P40:P42,V4:V5))=(SUM(Q39:R39)),(SUM(P40:P42,V4:V5)),"数値が違う")</f>
        <v>6144</v>
      </c>
      <c r="Q39" s="166">
        <f>SUM(Q40:Q42,W4:W5)</f>
        <v>2323</v>
      </c>
      <c r="R39" s="166">
        <f>SUM(R40:R42,X4:X5)</f>
        <v>3821</v>
      </c>
      <c r="S39" s="632" t="s">
        <v>232</v>
      </c>
      <c r="T39" s="490"/>
      <c r="U39" s="638"/>
      <c r="V39" s="182">
        <f>ROUND(((V34/($D$4-$V$29))*100),1)</f>
        <v>31.7</v>
      </c>
      <c r="W39" s="126">
        <f>ROUND(((W34/($E$4-$W$29))*100),1)-0</f>
        <v>27.6</v>
      </c>
      <c r="X39" s="126">
        <f>ROUND(((X34/($F$4-$X$29))*100),1)</f>
        <v>35.200000000000003</v>
      </c>
      <c r="Z39" s="4">
        <v>25</v>
      </c>
      <c r="AA39" s="4">
        <v>21.5</v>
      </c>
      <c r="AB39" s="4">
        <v>27.9</v>
      </c>
    </row>
    <row r="40" spans="1:29" ht="18.600000000000001" customHeight="1">
      <c r="A40" s="171"/>
      <c r="B40" s="140"/>
      <c r="C40" s="171"/>
      <c r="D40" s="169"/>
      <c r="E40" s="166"/>
      <c r="F40" s="166"/>
      <c r="G40" s="167"/>
      <c r="H40" s="140" t="s">
        <v>177</v>
      </c>
      <c r="I40" s="168"/>
      <c r="J40" s="169">
        <f>SUM(K40:L40)</f>
        <v>1335</v>
      </c>
      <c r="K40" s="125">
        <v>609</v>
      </c>
      <c r="L40" s="125">
        <v>726</v>
      </c>
      <c r="M40" s="171"/>
      <c r="N40" s="140" t="s">
        <v>237</v>
      </c>
      <c r="O40" s="171"/>
      <c r="P40" s="169">
        <f>SUM(Q40:R40)</f>
        <v>1329</v>
      </c>
      <c r="Q40" s="125">
        <v>530</v>
      </c>
      <c r="R40" s="125">
        <v>799</v>
      </c>
      <c r="S40" s="167"/>
      <c r="T40" s="171"/>
      <c r="U40" s="168"/>
      <c r="V40" s="181"/>
      <c r="Z40" s="4">
        <f>SUM(Z37:Z39)</f>
        <v>99.8</v>
      </c>
      <c r="AA40" s="4">
        <f>SUM(AA37:AA39)</f>
        <v>99.800000000000011</v>
      </c>
      <c r="AB40" s="4">
        <f>SUM(AB37:AB39)</f>
        <v>99.9</v>
      </c>
    </row>
    <row r="41" spans="1:29" ht="18.600000000000001" customHeight="1">
      <c r="B41" s="630" t="s">
        <v>578</v>
      </c>
      <c r="C41" s="631"/>
      <c r="D41" s="170">
        <f>IF((SUM(D42,J4:J7))=(SUM(E41:F41)),(SUM(D42,J4:J7)),"数値が違う")</f>
        <v>5790</v>
      </c>
      <c r="E41" s="166">
        <f>SUM(E42,K4:K7)</f>
        <v>2852</v>
      </c>
      <c r="F41" s="166">
        <f>SUM(F42,L4:L7)</f>
        <v>2938</v>
      </c>
      <c r="G41" s="167"/>
      <c r="H41" s="140" t="s">
        <v>178</v>
      </c>
      <c r="I41" s="168"/>
      <c r="J41" s="169">
        <f>SUM(K41:L41)</f>
        <v>1296</v>
      </c>
      <c r="K41" s="125">
        <v>593</v>
      </c>
      <c r="L41" s="125">
        <v>703</v>
      </c>
      <c r="M41" s="171"/>
      <c r="N41" s="140" t="s">
        <v>238</v>
      </c>
      <c r="O41" s="171"/>
      <c r="P41" s="169">
        <f>SUM(Q41:R41)</f>
        <v>1292</v>
      </c>
      <c r="Q41" s="127">
        <v>486</v>
      </c>
      <c r="R41" s="127">
        <v>806</v>
      </c>
      <c r="S41" s="639" t="s">
        <v>239</v>
      </c>
      <c r="T41" s="490"/>
      <c r="U41" s="633"/>
      <c r="V41" s="374">
        <v>48</v>
      </c>
      <c r="W41" s="375">
        <v>46</v>
      </c>
      <c r="X41" s="375">
        <v>50</v>
      </c>
      <c r="Z41" s="4">
        <v>45.8</v>
      </c>
      <c r="AA41" s="4">
        <v>43.5</v>
      </c>
      <c r="AB41" s="4">
        <v>47.6</v>
      </c>
      <c r="AC41" s="4" t="s">
        <v>851</v>
      </c>
    </row>
    <row r="42" spans="1:29" ht="18.600000000000001" customHeight="1" thickBot="1">
      <c r="A42" s="171"/>
      <c r="B42" s="140" t="s">
        <v>179</v>
      </c>
      <c r="C42" s="171"/>
      <c r="D42" s="169">
        <f>SUM(E42:F42)</f>
        <v>1124</v>
      </c>
      <c r="E42" s="125">
        <v>557</v>
      </c>
      <c r="F42" s="125">
        <v>567</v>
      </c>
      <c r="G42" s="167"/>
      <c r="H42" s="140" t="s">
        <v>180</v>
      </c>
      <c r="I42" s="168"/>
      <c r="J42" s="169">
        <f>SUM(K42:L42)</f>
        <v>1340</v>
      </c>
      <c r="K42" s="125">
        <v>643</v>
      </c>
      <c r="L42" s="125">
        <v>697</v>
      </c>
      <c r="M42" s="171"/>
      <c r="N42" s="140" t="s">
        <v>240</v>
      </c>
      <c r="O42" s="171"/>
      <c r="P42" s="169">
        <f>SUM(Q42:R42)</f>
        <v>1284</v>
      </c>
      <c r="Q42" s="127">
        <v>487</v>
      </c>
      <c r="R42" s="127">
        <v>797</v>
      </c>
      <c r="S42" s="177"/>
      <c r="T42" s="171"/>
      <c r="U42" s="171"/>
      <c r="V42" s="175"/>
      <c r="W42" s="127"/>
      <c r="X42" s="127"/>
    </row>
    <row r="43" spans="1:29" ht="18.600000000000001" customHeight="1">
      <c r="A43" s="183"/>
      <c r="B43" s="165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65"/>
      <c r="O43" s="183"/>
      <c r="P43" s="183"/>
      <c r="Q43" s="183"/>
      <c r="R43" s="183"/>
      <c r="S43" s="183"/>
      <c r="T43" s="183"/>
      <c r="U43" s="183"/>
      <c r="V43" s="640" t="s">
        <v>968</v>
      </c>
      <c r="W43" s="641"/>
      <c r="X43" s="641"/>
    </row>
    <row r="44" spans="1:29" ht="18.600000000000001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184"/>
      <c r="O44" s="25"/>
      <c r="P44" s="25"/>
      <c r="Q44" s="25"/>
      <c r="R44" s="25"/>
      <c r="S44" s="25"/>
      <c r="T44" s="25"/>
      <c r="U44" s="25"/>
      <c r="V44" s="25"/>
      <c r="W44" s="606" t="s">
        <v>1008</v>
      </c>
      <c r="X44" s="607"/>
    </row>
  </sheetData>
  <mergeCells count="40">
    <mergeCell ref="S41:U41"/>
    <mergeCell ref="S34:U34"/>
    <mergeCell ref="H37:I37"/>
    <mergeCell ref="S39:U39"/>
    <mergeCell ref="S37:U37"/>
    <mergeCell ref="A1:L1"/>
    <mergeCell ref="M1:X1"/>
    <mergeCell ref="A3:C3"/>
    <mergeCell ref="A4:C4"/>
    <mergeCell ref="N4:O4"/>
    <mergeCell ref="B6:C6"/>
    <mergeCell ref="V43:X43"/>
    <mergeCell ref="N11:O11"/>
    <mergeCell ref="B13:C13"/>
    <mergeCell ref="T14:U14"/>
    <mergeCell ref="H16:I16"/>
    <mergeCell ref="N18:O18"/>
    <mergeCell ref="B20:C20"/>
    <mergeCell ref="B27:C27"/>
    <mergeCell ref="N39:O39"/>
    <mergeCell ref="G3:I3"/>
    <mergeCell ref="M3:O3"/>
    <mergeCell ref="S3:U3"/>
    <mergeCell ref="S38:U38"/>
    <mergeCell ref="S33:U33"/>
    <mergeCell ref="T7:U7"/>
    <mergeCell ref="H9:I9"/>
    <mergeCell ref="H23:I23"/>
    <mergeCell ref="N25:O25"/>
    <mergeCell ref="S36:U36"/>
    <mergeCell ref="T21:U21"/>
    <mergeCell ref="B41:C41"/>
    <mergeCell ref="W44:X44"/>
    <mergeCell ref="S31:U31"/>
    <mergeCell ref="B34:C34"/>
    <mergeCell ref="T29:U29"/>
    <mergeCell ref="T28:U28"/>
    <mergeCell ref="H30:I30"/>
    <mergeCell ref="N32:O32"/>
    <mergeCell ref="S32:U3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8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2"/>
  <sheetViews>
    <sheetView showGridLines="0" tabSelected="1" topLeftCell="B1" zoomScale="75" zoomScaleNormal="75" workbookViewId="0">
      <pane ySplit="7" topLeftCell="A78" activePane="bottomLeft" state="frozen"/>
      <selection pane="bottomLeft"/>
    </sheetView>
  </sheetViews>
  <sheetFormatPr defaultColWidth="8.625" defaultRowHeight="21.95" customHeight="1"/>
  <cols>
    <col min="1" max="2" width="3.625" style="4" customWidth="1"/>
    <col min="3" max="3" width="2.25" style="4" customWidth="1"/>
    <col min="4" max="4" width="2" style="4" customWidth="1"/>
    <col min="5" max="5" width="3.625" style="4" customWidth="1"/>
    <col min="6" max="6" width="22.625" style="4" customWidth="1"/>
    <col min="7" max="7" width="1.25" style="4" customWidth="1"/>
    <col min="8" max="8" width="10.625" style="4" customWidth="1"/>
    <col min="9" max="14" width="8.625" style="4" customWidth="1"/>
    <col min="15" max="15" width="1.125" style="4" customWidth="1"/>
    <col min="16" max="25" width="8.625" style="4" customWidth="1"/>
    <col min="26" max="26" width="10" style="4" bestFit="1" customWidth="1"/>
    <col min="27" max="16384" width="8.625" style="4"/>
  </cols>
  <sheetData>
    <row r="1" spans="1:26" ht="30" customHeight="1">
      <c r="B1" s="644" t="s">
        <v>801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162"/>
      <c r="P1" s="646" t="s">
        <v>510</v>
      </c>
      <c r="Q1" s="457"/>
      <c r="R1" s="457"/>
      <c r="S1" s="457"/>
      <c r="T1" s="457"/>
      <c r="U1" s="457"/>
      <c r="V1" s="457"/>
      <c r="W1" s="457"/>
      <c r="X1" s="457"/>
      <c r="Y1" s="457"/>
      <c r="Z1" s="457"/>
    </row>
    <row r="2" spans="1:26" ht="22.5" customHeight="1" thickBot="1">
      <c r="A2" s="18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164" t="s">
        <v>181</v>
      </c>
    </row>
    <row r="3" spans="1:26" ht="22.5" customHeight="1">
      <c r="A3" s="473" t="s">
        <v>739</v>
      </c>
      <c r="B3" s="473"/>
      <c r="C3" s="473"/>
      <c r="D3" s="473"/>
      <c r="E3" s="473"/>
      <c r="F3" s="473"/>
      <c r="G3" s="483"/>
      <c r="H3" s="528" t="s">
        <v>278</v>
      </c>
      <c r="I3" s="459"/>
      <c r="J3" s="459"/>
      <c r="K3" s="528" t="s">
        <v>279</v>
      </c>
      <c r="L3" s="459"/>
      <c r="M3" s="667" t="s">
        <v>280</v>
      </c>
      <c r="N3" s="668"/>
      <c r="O3" s="30"/>
      <c r="P3" s="669" t="s">
        <v>281</v>
      </c>
      <c r="Q3" s="670"/>
      <c r="R3" s="528" t="s">
        <v>282</v>
      </c>
      <c r="S3" s="459"/>
      <c r="T3" s="528" t="s">
        <v>283</v>
      </c>
      <c r="U3" s="459"/>
      <c r="V3" s="528" t="s">
        <v>284</v>
      </c>
      <c r="W3" s="459"/>
      <c r="X3" s="528" t="s">
        <v>285</v>
      </c>
      <c r="Y3" s="667"/>
      <c r="Z3" s="665" t="s">
        <v>241</v>
      </c>
    </row>
    <row r="4" spans="1:26" ht="22.5" customHeight="1">
      <c r="A4" s="475"/>
      <c r="B4" s="475"/>
      <c r="C4" s="475"/>
      <c r="D4" s="475"/>
      <c r="E4" s="475"/>
      <c r="F4" s="475"/>
      <c r="G4" s="484"/>
      <c r="H4" s="87" t="s">
        <v>2</v>
      </c>
      <c r="I4" s="87" t="s">
        <v>3</v>
      </c>
      <c r="J4" s="87" t="s">
        <v>4</v>
      </c>
      <c r="K4" s="87" t="s">
        <v>3</v>
      </c>
      <c r="L4" s="87" t="s">
        <v>4</v>
      </c>
      <c r="M4" s="87" t="s">
        <v>3</v>
      </c>
      <c r="N4" s="188" t="s">
        <v>4</v>
      </c>
      <c r="O4" s="31"/>
      <c r="P4" s="189" t="s">
        <v>3</v>
      </c>
      <c r="Q4" s="87" t="s">
        <v>4</v>
      </c>
      <c r="R4" s="87" t="s">
        <v>3</v>
      </c>
      <c r="S4" s="87" t="s">
        <v>4</v>
      </c>
      <c r="T4" s="87" t="s">
        <v>3</v>
      </c>
      <c r="U4" s="87" t="s">
        <v>4</v>
      </c>
      <c r="V4" s="87" t="s">
        <v>3</v>
      </c>
      <c r="W4" s="87" t="s">
        <v>4</v>
      </c>
      <c r="X4" s="87" t="s">
        <v>3</v>
      </c>
      <c r="Y4" s="188" t="s">
        <v>4</v>
      </c>
      <c r="Z4" s="666"/>
    </row>
    <row r="5" spans="1:26" ht="22.5" hidden="1" customHeight="1">
      <c r="A5" s="664" t="s">
        <v>500</v>
      </c>
      <c r="B5" s="664"/>
      <c r="C5" s="664"/>
      <c r="D5" s="664"/>
      <c r="E5" s="664"/>
      <c r="F5" s="664"/>
      <c r="G5" s="190"/>
      <c r="H5" s="191">
        <v>110155</v>
      </c>
      <c r="I5" s="191">
        <v>48437</v>
      </c>
      <c r="J5" s="191">
        <v>61718</v>
      </c>
      <c r="K5" s="191">
        <v>3603</v>
      </c>
      <c r="L5" s="191">
        <v>3748</v>
      </c>
      <c r="M5" s="191">
        <v>7517</v>
      </c>
      <c r="N5" s="191">
        <v>8613</v>
      </c>
      <c r="O5" s="191"/>
      <c r="P5" s="191">
        <v>6562</v>
      </c>
      <c r="Q5" s="191">
        <v>7455</v>
      </c>
      <c r="R5" s="191">
        <v>7234</v>
      </c>
      <c r="S5" s="191">
        <v>8166</v>
      </c>
      <c r="T5" s="191">
        <v>8835</v>
      </c>
      <c r="U5" s="191">
        <v>11219</v>
      </c>
      <c r="V5" s="191">
        <v>3760</v>
      </c>
      <c r="W5" s="191">
        <v>4877</v>
      </c>
      <c r="X5" s="191">
        <v>10926</v>
      </c>
      <c r="Y5" s="191">
        <v>17640</v>
      </c>
      <c r="Z5" s="192" t="s">
        <v>501</v>
      </c>
    </row>
    <row r="6" spans="1:26" ht="22.5" hidden="1" customHeight="1">
      <c r="B6" s="193"/>
      <c r="C6" s="664" t="s">
        <v>242</v>
      </c>
      <c r="D6" s="664"/>
      <c r="E6" s="664"/>
      <c r="F6" s="664"/>
      <c r="G6" s="194"/>
      <c r="H6" s="191">
        <v>58255</v>
      </c>
      <c r="I6" s="191">
        <v>30898</v>
      </c>
      <c r="J6" s="191">
        <v>27357</v>
      </c>
      <c r="K6" s="191">
        <v>469</v>
      </c>
      <c r="L6" s="191">
        <v>467</v>
      </c>
      <c r="M6" s="191">
        <v>5363</v>
      </c>
      <c r="N6" s="191">
        <v>5691</v>
      </c>
      <c r="O6" s="191"/>
      <c r="P6" s="191">
        <v>5794</v>
      </c>
      <c r="Q6" s="191">
        <v>4516</v>
      </c>
      <c r="R6" s="191">
        <v>6402</v>
      </c>
      <c r="S6" s="191">
        <v>5698</v>
      </c>
      <c r="T6" s="191">
        <v>7566</v>
      </c>
      <c r="U6" s="191">
        <v>7076</v>
      </c>
      <c r="V6" s="191">
        <v>2264</v>
      </c>
      <c r="W6" s="191">
        <v>1845</v>
      </c>
      <c r="X6" s="191">
        <v>3040</v>
      </c>
      <c r="Y6" s="191">
        <v>2064</v>
      </c>
      <c r="Z6" s="192" t="s">
        <v>286</v>
      </c>
    </row>
    <row r="7" spans="1:26" ht="22.5" hidden="1" customHeight="1">
      <c r="B7" s="193"/>
      <c r="C7" s="193"/>
      <c r="D7" s="193"/>
      <c r="E7" s="193"/>
      <c r="F7" s="193"/>
      <c r="G7" s="195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2"/>
    </row>
    <row r="8" spans="1:26" ht="22.5" customHeight="1">
      <c r="A8" s="664" t="s">
        <v>1010</v>
      </c>
      <c r="B8" s="664"/>
      <c r="C8" s="664"/>
      <c r="D8" s="664"/>
      <c r="E8" s="664"/>
      <c r="F8" s="664"/>
      <c r="G8" s="190"/>
      <c r="H8" s="191">
        <v>110063</v>
      </c>
      <c r="I8" s="191">
        <v>48854</v>
      </c>
      <c r="J8" s="191">
        <v>61209</v>
      </c>
      <c r="K8" s="191">
        <v>3107</v>
      </c>
      <c r="L8" s="191">
        <v>3492</v>
      </c>
      <c r="M8" s="191">
        <v>7095</v>
      </c>
      <c r="N8" s="191">
        <v>7765</v>
      </c>
      <c r="O8" s="191">
        <v>0</v>
      </c>
      <c r="P8" s="191">
        <v>6992</v>
      </c>
      <c r="Q8" s="191">
        <v>7676</v>
      </c>
      <c r="R8" s="191">
        <v>6468</v>
      </c>
      <c r="S8" s="191">
        <v>7309</v>
      </c>
      <c r="T8" s="191">
        <v>7067</v>
      </c>
      <c r="U8" s="191">
        <v>8076</v>
      </c>
      <c r="V8" s="191">
        <v>4730</v>
      </c>
      <c r="W8" s="191">
        <v>5821</v>
      </c>
      <c r="X8" s="191">
        <v>13395</v>
      </c>
      <c r="Y8" s="191">
        <v>21070</v>
      </c>
      <c r="Z8" s="192" t="s">
        <v>1011</v>
      </c>
    </row>
    <row r="9" spans="1:26" ht="22.5" hidden="1" customHeight="1">
      <c r="B9" s="447" t="s">
        <v>818</v>
      </c>
      <c r="C9" s="448"/>
      <c r="D9" s="448"/>
      <c r="E9" s="448"/>
      <c r="F9" s="448"/>
      <c r="G9" s="190"/>
      <c r="H9" s="191">
        <f>IF(SUM(H11,H39)=SUM(I9:J9),(IF(SUM(H11,H39)=0,"－",SUM(H11,H39))),"数値異常")</f>
        <v>59965</v>
      </c>
      <c r="I9" s="191">
        <f>IF(SUM(I11,I39)=SUM(K9,M9,P9,R9,T9,V9,X9),(IF(SUM(I11,I39)=0,"－",SUM(I11,I39))),"数値異常")</f>
        <v>31641</v>
      </c>
      <c r="J9" s="191">
        <f>IF(SUM(J11,J39)=SUM(L9,N9,Q9,S9,U9,W9,Y9),(IF(SUM(J11,J39)=0,"－",SUM(J11,J39))),"数値異常")</f>
        <v>28324</v>
      </c>
      <c r="K9" s="191">
        <f>IF(SUM(K11,K39)=0,"－",SUM(K11,K39))</f>
        <v>490</v>
      </c>
      <c r="L9" s="191">
        <f>IF(SUM(L11,L39)=0,"－",SUM(L11,L39))</f>
        <v>567</v>
      </c>
      <c r="M9" s="191">
        <f>IF(SUM(M11,M39)=0,"－",SUM(M11,M39))</f>
        <v>5058</v>
      </c>
      <c r="N9" s="191">
        <f>IF(SUM(N11,N39)=0,"－",SUM(N11,N39))</f>
        <v>5095</v>
      </c>
      <c r="O9" s="191"/>
      <c r="P9" s="191">
        <f t="shared" ref="P9:Y9" si="0">IF(SUM(P11,P39)=0,"－",SUM(P11,P39))</f>
        <v>6499</v>
      </c>
      <c r="Q9" s="191">
        <f t="shared" si="0"/>
        <v>5543</v>
      </c>
      <c r="R9" s="191">
        <f t="shared" si="0"/>
        <v>5953</v>
      </c>
      <c r="S9" s="191">
        <f t="shared" si="0"/>
        <v>5511</v>
      </c>
      <c r="T9" s="191">
        <f t="shared" si="0"/>
        <v>6506</v>
      </c>
      <c r="U9" s="191">
        <f t="shared" si="0"/>
        <v>5803</v>
      </c>
      <c r="V9" s="191">
        <f t="shared" si="0"/>
        <v>3504</v>
      </c>
      <c r="W9" s="191">
        <f t="shared" si="0"/>
        <v>2954</v>
      </c>
      <c r="X9" s="191">
        <f t="shared" si="0"/>
        <v>3631</v>
      </c>
      <c r="Y9" s="191">
        <f t="shared" si="0"/>
        <v>2851</v>
      </c>
      <c r="Z9" s="192" t="s">
        <v>244</v>
      </c>
    </row>
    <row r="10" spans="1:26" ht="22.5" hidden="1" customHeight="1">
      <c r="B10" s="193"/>
      <c r="C10" s="193"/>
      <c r="D10" s="193"/>
      <c r="E10" s="193"/>
      <c r="F10" s="193"/>
      <c r="G10" s="195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2"/>
    </row>
    <row r="11" spans="1:26" ht="22.5" customHeight="1">
      <c r="C11" s="193" t="s">
        <v>242</v>
      </c>
      <c r="D11" s="193"/>
      <c r="E11" s="193"/>
      <c r="F11" s="193"/>
      <c r="G11" s="194"/>
      <c r="H11" s="191">
        <v>55117</v>
      </c>
      <c r="I11" s="191">
        <v>28575</v>
      </c>
      <c r="J11" s="191">
        <v>26542</v>
      </c>
      <c r="K11" s="191">
        <v>380</v>
      </c>
      <c r="L11" s="191">
        <v>483</v>
      </c>
      <c r="M11" s="191">
        <v>4405</v>
      </c>
      <c r="N11" s="191">
        <v>4584</v>
      </c>
      <c r="O11" s="191"/>
      <c r="P11" s="191">
        <v>5900</v>
      </c>
      <c r="Q11" s="191">
        <v>5134</v>
      </c>
      <c r="R11" s="191">
        <v>5528</v>
      </c>
      <c r="S11" s="191">
        <v>5254</v>
      </c>
      <c r="T11" s="191">
        <v>5805</v>
      </c>
      <c r="U11" s="191">
        <v>5471</v>
      </c>
      <c r="V11" s="191">
        <v>3165</v>
      </c>
      <c r="W11" s="191">
        <v>2836</v>
      </c>
      <c r="X11" s="191">
        <v>3392</v>
      </c>
      <c r="Y11" s="191">
        <v>2780</v>
      </c>
      <c r="Z11" s="192" t="s">
        <v>243</v>
      </c>
    </row>
    <row r="12" spans="1:26" ht="11.25" customHeight="1">
      <c r="B12" s="193"/>
      <c r="C12" s="193"/>
      <c r="D12" s="193"/>
      <c r="E12" s="193"/>
      <c r="F12" s="193"/>
      <c r="G12" s="195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2"/>
    </row>
    <row r="13" spans="1:26" ht="22.5" hidden="1" customHeight="1">
      <c r="B13" s="193"/>
      <c r="D13" s="196" t="s">
        <v>245</v>
      </c>
      <c r="E13" s="196"/>
      <c r="F13" s="196"/>
      <c r="G13" s="197"/>
      <c r="H13" s="198">
        <f>IF(SUM(H14:H16)=SUM(I13:J13),(IF(SUM(H14:H16)=0,"－",SUM(H14:H16))),"数値異常")</f>
        <v>847</v>
      </c>
      <c r="I13" s="198">
        <f>IF(SUM(I14:I16)=SUM(K13,M13,P13,R13,T13,V13,X13),(IF(SUM(I14:I16)=0,"－",SUM(I14:I16))),"数値異常")</f>
        <v>556</v>
      </c>
      <c r="J13" s="198">
        <f>IF(SUM(J14:J16)=SUM(L13,N13,Q13,S13,U13,W13,Y13),(IF(SUM(J14:J16)=0,"－",SUM(J14:J16))),"数値異常")</f>
        <v>291</v>
      </c>
      <c r="K13" s="198" t="str">
        <f>IF(SUM(K14:K16)=0,"－",SUM(K14:K16))</f>
        <v>－</v>
      </c>
      <c r="L13" s="198" t="str">
        <f>IF(SUM(L14:L16)=0,"－",SUM(L14:L16))</f>
        <v>－</v>
      </c>
      <c r="M13" s="198">
        <f>IF(SUM(M14:M16)=0,"－",SUM(M14:M16))</f>
        <v>15</v>
      </c>
      <c r="N13" s="198">
        <f>IF(SUM(N14:N16)=0,"－",SUM(N14:N16))</f>
        <v>8</v>
      </c>
      <c r="O13" s="198"/>
      <c r="P13" s="198">
        <f t="shared" ref="P13:Y13" si="1">IF(SUM(P14:P16)=0,"－",SUM(P14:P16))</f>
        <v>40</v>
      </c>
      <c r="Q13" s="198">
        <f t="shared" si="1"/>
        <v>12</v>
      </c>
      <c r="R13" s="198">
        <f t="shared" si="1"/>
        <v>41</v>
      </c>
      <c r="S13" s="198">
        <f t="shared" si="1"/>
        <v>14</v>
      </c>
      <c r="T13" s="198">
        <f t="shared" si="1"/>
        <v>115</v>
      </c>
      <c r="U13" s="198">
        <f t="shared" si="1"/>
        <v>58</v>
      </c>
      <c r="V13" s="198">
        <f t="shared" si="1"/>
        <v>61</v>
      </c>
      <c r="W13" s="198">
        <f t="shared" si="1"/>
        <v>40</v>
      </c>
      <c r="X13" s="198">
        <f t="shared" si="1"/>
        <v>284</v>
      </c>
      <c r="Y13" s="198">
        <f t="shared" si="1"/>
        <v>159</v>
      </c>
      <c r="Z13" s="199" t="s">
        <v>246</v>
      </c>
    </row>
    <row r="14" spans="1:26" ht="22.5" hidden="1" customHeight="1">
      <c r="B14" s="193"/>
      <c r="D14" s="31"/>
      <c r="E14" s="31" t="s">
        <v>247</v>
      </c>
      <c r="F14" s="200" t="s">
        <v>248</v>
      </c>
      <c r="G14" s="201"/>
      <c r="H14" s="191">
        <f>IF(SUM(I14:J14)=0,"－",SUM(I14:J14))</f>
        <v>737</v>
      </c>
      <c r="I14" s="191">
        <f t="shared" ref="I14:J16" si="2">IF(SUM(K14,M14,P14,R14,T14,V14,X14)=0,"－",SUM(K14,M14,P14,R14,T14,V14,X14))</f>
        <v>465</v>
      </c>
      <c r="J14" s="191">
        <f t="shared" si="2"/>
        <v>272</v>
      </c>
      <c r="K14" s="191" t="s">
        <v>287</v>
      </c>
      <c r="L14" s="191" t="s">
        <v>287</v>
      </c>
      <c r="M14" s="191">
        <v>13</v>
      </c>
      <c r="N14" s="191">
        <v>7</v>
      </c>
      <c r="O14" s="191"/>
      <c r="P14" s="191">
        <v>32</v>
      </c>
      <c r="Q14" s="191">
        <v>11</v>
      </c>
      <c r="R14" s="191">
        <v>28</v>
      </c>
      <c r="S14" s="191">
        <v>13</v>
      </c>
      <c r="T14" s="191">
        <v>93</v>
      </c>
      <c r="U14" s="191">
        <v>52</v>
      </c>
      <c r="V14" s="191">
        <v>52</v>
      </c>
      <c r="W14" s="191">
        <v>37</v>
      </c>
      <c r="X14" s="191">
        <v>247</v>
      </c>
      <c r="Y14" s="191">
        <v>152</v>
      </c>
      <c r="Z14" s="192" t="s">
        <v>248</v>
      </c>
    </row>
    <row r="15" spans="1:26" ht="22.5" hidden="1" customHeight="1">
      <c r="B15" s="193"/>
      <c r="D15" s="31"/>
      <c r="E15" s="31" t="s">
        <v>249</v>
      </c>
      <c r="F15" s="200" t="s">
        <v>250</v>
      </c>
      <c r="G15" s="201"/>
      <c r="H15" s="191">
        <f>IF(SUM(I15:J15)=0,"－",SUM(I15:J15))</f>
        <v>20</v>
      </c>
      <c r="I15" s="191">
        <f t="shared" si="2"/>
        <v>18</v>
      </c>
      <c r="J15" s="191">
        <f t="shared" si="2"/>
        <v>2</v>
      </c>
      <c r="K15" s="191" t="s">
        <v>287</v>
      </c>
      <c r="L15" s="191" t="s">
        <v>287</v>
      </c>
      <c r="M15" s="191">
        <v>1</v>
      </c>
      <c r="N15" s="191">
        <v>1</v>
      </c>
      <c r="O15" s="191"/>
      <c r="P15" s="191">
        <v>3</v>
      </c>
      <c r="Q15" s="191" t="s">
        <v>287</v>
      </c>
      <c r="R15" s="191">
        <v>4</v>
      </c>
      <c r="S15" s="191" t="s">
        <v>287</v>
      </c>
      <c r="T15" s="191">
        <v>6</v>
      </c>
      <c r="U15" s="191" t="s">
        <v>287</v>
      </c>
      <c r="V15" s="191" t="s">
        <v>287</v>
      </c>
      <c r="W15" s="191" t="s">
        <v>287</v>
      </c>
      <c r="X15" s="191">
        <v>4</v>
      </c>
      <c r="Y15" s="191">
        <v>1</v>
      </c>
      <c r="Z15" s="192" t="s">
        <v>250</v>
      </c>
    </row>
    <row r="16" spans="1:26" ht="22.5" hidden="1" customHeight="1">
      <c r="B16" s="193"/>
      <c r="D16" s="31"/>
      <c r="E16" s="31" t="s">
        <v>251</v>
      </c>
      <c r="F16" s="200" t="s">
        <v>252</v>
      </c>
      <c r="G16" s="201"/>
      <c r="H16" s="191">
        <f>IF(SUM(I16:J16)=0,"－",SUM(I16:J16))</f>
        <v>90</v>
      </c>
      <c r="I16" s="191">
        <f t="shared" si="2"/>
        <v>73</v>
      </c>
      <c r="J16" s="191">
        <f t="shared" si="2"/>
        <v>17</v>
      </c>
      <c r="K16" s="191" t="s">
        <v>287</v>
      </c>
      <c r="L16" s="191" t="s">
        <v>287</v>
      </c>
      <c r="M16" s="191">
        <v>1</v>
      </c>
      <c r="N16" s="191" t="s">
        <v>287</v>
      </c>
      <c r="O16" s="191"/>
      <c r="P16" s="191">
        <v>5</v>
      </c>
      <c r="Q16" s="191">
        <v>1</v>
      </c>
      <c r="R16" s="191">
        <v>9</v>
      </c>
      <c r="S16" s="191">
        <v>1</v>
      </c>
      <c r="T16" s="191">
        <v>16</v>
      </c>
      <c r="U16" s="191">
        <v>6</v>
      </c>
      <c r="V16" s="191">
        <v>9</v>
      </c>
      <c r="W16" s="191">
        <v>3</v>
      </c>
      <c r="X16" s="191">
        <v>33</v>
      </c>
      <c r="Y16" s="191">
        <v>6</v>
      </c>
      <c r="Z16" s="192" t="s">
        <v>252</v>
      </c>
    </row>
    <row r="17" spans="2:26" ht="22.5" hidden="1" customHeight="1">
      <c r="B17" s="193"/>
      <c r="C17" s="193"/>
      <c r="D17" s="193"/>
      <c r="E17" s="193"/>
      <c r="F17" s="193"/>
      <c r="G17" s="195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2"/>
    </row>
    <row r="18" spans="2:26" ht="22.5" hidden="1" customHeight="1">
      <c r="B18" s="193"/>
      <c r="D18" s="196" t="s">
        <v>253</v>
      </c>
      <c r="F18" s="196"/>
      <c r="G18" s="197"/>
      <c r="H18" s="198">
        <f>IF(SUM(H19:H21)=SUM(I18:J18),(IF(SUM(H19:H21)=0,"－",SUM(H19:H21))),"数値異常")</f>
        <v>8680</v>
      </c>
      <c r="I18" s="198">
        <f>IF(SUM(I19:I21)=SUM(K18,M18,P18,R18,T18,V18,X18),(IF(SUM(I19:I21)=0,"－",SUM(I19:I21))),"数値異常")</f>
        <v>6747</v>
      </c>
      <c r="J18" s="198">
        <f>IF(SUM(J19:J21)=SUM(L18,N18,Q18,S18,U18,W18,Y18),(IF(SUM(J19:J21)=0,"－",SUM(J19:J21))),"数値異常")</f>
        <v>1933</v>
      </c>
      <c r="K18" s="198">
        <f>IF(SUM(K19:K21)=0,"－",SUM(K19:K21))</f>
        <v>81</v>
      </c>
      <c r="L18" s="198">
        <f>IF(SUM(L19:L21)=0,"－",SUM(L19:L21))</f>
        <v>26</v>
      </c>
      <c r="M18" s="198">
        <f>IF(SUM(M19:M21)=0,"－",SUM(M19:M21))</f>
        <v>1060</v>
      </c>
      <c r="N18" s="198">
        <f>IF(SUM(N19:N21)=0,"－",SUM(N19:N21))</f>
        <v>349</v>
      </c>
      <c r="O18" s="198"/>
      <c r="P18" s="198">
        <f t="shared" ref="P18:Y18" si="3">IF(SUM(P19:P21)=0,"－",SUM(P19:P21))</f>
        <v>1619</v>
      </c>
      <c r="Q18" s="198">
        <f t="shared" si="3"/>
        <v>450</v>
      </c>
      <c r="R18" s="198">
        <f t="shared" si="3"/>
        <v>1311</v>
      </c>
      <c r="S18" s="198">
        <f t="shared" si="3"/>
        <v>382</v>
      </c>
      <c r="T18" s="198">
        <f t="shared" si="3"/>
        <v>1709</v>
      </c>
      <c r="U18" s="198">
        <f t="shared" si="3"/>
        <v>446</v>
      </c>
      <c r="V18" s="198">
        <f t="shared" si="3"/>
        <v>506</v>
      </c>
      <c r="W18" s="198">
        <f t="shared" si="3"/>
        <v>135</v>
      </c>
      <c r="X18" s="198">
        <f t="shared" si="3"/>
        <v>461</v>
      </c>
      <c r="Y18" s="198">
        <f t="shared" si="3"/>
        <v>145</v>
      </c>
      <c r="Z18" s="199" t="s">
        <v>254</v>
      </c>
    </row>
    <row r="19" spans="2:26" ht="22.5" hidden="1" customHeight="1">
      <c r="B19" s="193"/>
      <c r="D19" s="31"/>
      <c r="E19" s="31" t="s">
        <v>255</v>
      </c>
      <c r="F19" s="200" t="s">
        <v>256</v>
      </c>
      <c r="G19" s="201"/>
      <c r="H19" s="191">
        <f>IF(SUM(I19:J19)=0,"－",SUM(I19:J19))</f>
        <v>13</v>
      </c>
      <c r="I19" s="191">
        <f t="shared" ref="I19:J21" si="4">IF(SUM(K19,M19,P19,R19,T19,V19,X19)=0,"－",SUM(K19,M19,P19,R19,T19,V19,X19))</f>
        <v>10</v>
      </c>
      <c r="J19" s="191">
        <f t="shared" si="4"/>
        <v>3</v>
      </c>
      <c r="K19" s="191">
        <v>1</v>
      </c>
      <c r="L19" s="191" t="s">
        <v>287</v>
      </c>
      <c r="M19" s="191" t="s">
        <v>287</v>
      </c>
      <c r="N19" s="191" t="s">
        <v>287</v>
      </c>
      <c r="O19" s="191"/>
      <c r="P19" s="191" t="s">
        <v>287</v>
      </c>
      <c r="Q19" s="191" t="s">
        <v>287</v>
      </c>
      <c r="R19" s="191">
        <v>2</v>
      </c>
      <c r="S19" s="191">
        <v>2</v>
      </c>
      <c r="T19" s="191">
        <v>3</v>
      </c>
      <c r="U19" s="191">
        <v>1</v>
      </c>
      <c r="V19" s="191">
        <v>1</v>
      </c>
      <c r="W19" s="191" t="s">
        <v>287</v>
      </c>
      <c r="X19" s="191">
        <v>3</v>
      </c>
      <c r="Y19" s="191" t="s">
        <v>287</v>
      </c>
      <c r="Z19" s="192" t="s">
        <v>256</v>
      </c>
    </row>
    <row r="20" spans="2:26" ht="22.5" hidden="1" customHeight="1">
      <c r="B20" s="193"/>
      <c r="D20" s="31"/>
      <c r="E20" s="31" t="s">
        <v>257</v>
      </c>
      <c r="F20" s="200" t="s">
        <v>258</v>
      </c>
      <c r="G20" s="201"/>
      <c r="H20" s="191">
        <f>IF(SUM(I20:J20)=0,"－",SUM(I20:J20))</f>
        <v>4588</v>
      </c>
      <c r="I20" s="191">
        <f t="shared" si="4"/>
        <v>3920</v>
      </c>
      <c r="J20" s="191">
        <f t="shared" si="4"/>
        <v>668</v>
      </c>
      <c r="K20" s="191">
        <v>39</v>
      </c>
      <c r="L20" s="191">
        <v>3</v>
      </c>
      <c r="M20" s="191">
        <v>542</v>
      </c>
      <c r="N20" s="191">
        <v>92</v>
      </c>
      <c r="O20" s="191"/>
      <c r="P20" s="191">
        <v>821</v>
      </c>
      <c r="Q20" s="191">
        <v>139</v>
      </c>
      <c r="R20" s="191">
        <v>655</v>
      </c>
      <c r="S20" s="191">
        <v>118</v>
      </c>
      <c r="T20" s="191">
        <v>1196</v>
      </c>
      <c r="U20" s="191">
        <v>185</v>
      </c>
      <c r="V20" s="191">
        <v>366</v>
      </c>
      <c r="W20" s="191">
        <v>65</v>
      </c>
      <c r="X20" s="191">
        <v>301</v>
      </c>
      <c r="Y20" s="191">
        <v>66</v>
      </c>
      <c r="Z20" s="192" t="s">
        <v>259</v>
      </c>
    </row>
    <row r="21" spans="2:26" ht="22.5" hidden="1" customHeight="1">
      <c r="B21" s="193"/>
      <c r="D21" s="31"/>
      <c r="E21" s="31" t="s">
        <v>260</v>
      </c>
      <c r="F21" s="200" t="s">
        <v>261</v>
      </c>
      <c r="G21" s="201"/>
      <c r="H21" s="191">
        <f>IF(SUM(I21:J21)=0,"－",SUM(I21:J21))</f>
        <v>4079</v>
      </c>
      <c r="I21" s="191">
        <f t="shared" si="4"/>
        <v>2817</v>
      </c>
      <c r="J21" s="191">
        <f t="shared" si="4"/>
        <v>1262</v>
      </c>
      <c r="K21" s="191">
        <v>41</v>
      </c>
      <c r="L21" s="191">
        <v>23</v>
      </c>
      <c r="M21" s="191">
        <v>518</v>
      </c>
      <c r="N21" s="191">
        <v>257</v>
      </c>
      <c r="O21" s="191"/>
      <c r="P21" s="191">
        <v>798</v>
      </c>
      <c r="Q21" s="191">
        <v>311</v>
      </c>
      <c r="R21" s="191">
        <v>654</v>
      </c>
      <c r="S21" s="191">
        <v>262</v>
      </c>
      <c r="T21" s="191">
        <v>510</v>
      </c>
      <c r="U21" s="191">
        <v>260</v>
      </c>
      <c r="V21" s="191">
        <v>139</v>
      </c>
      <c r="W21" s="191">
        <v>70</v>
      </c>
      <c r="X21" s="191">
        <v>157</v>
      </c>
      <c r="Y21" s="191">
        <v>79</v>
      </c>
      <c r="Z21" s="192" t="s">
        <v>262</v>
      </c>
    </row>
    <row r="22" spans="2:26" ht="22.5" hidden="1" customHeight="1">
      <c r="B22" s="193"/>
      <c r="C22" s="193"/>
      <c r="D22" s="193"/>
      <c r="E22" s="193"/>
      <c r="F22" s="193"/>
      <c r="G22" s="19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2"/>
    </row>
    <row r="23" spans="2:26" ht="22.5" hidden="1" customHeight="1">
      <c r="B23" s="193"/>
      <c r="D23" s="196" t="s">
        <v>263</v>
      </c>
      <c r="E23" s="196"/>
      <c r="F23" s="196"/>
      <c r="G23" s="197"/>
      <c r="H23" s="198">
        <f>IF(SUM(H24:H35)=SUM(I23:J23),(IF(SUM(H24:H35)=0,"－",SUM(H24:H35))),"数値異常")</f>
        <v>46102</v>
      </c>
      <c r="I23" s="198">
        <f>IF(SUM(I24:I35)=SUM(K23,M23,P23,R23,T23,V23,X23),(IF(SUM(I24:I35)=0,"－",SUM(I24:I35))),"数値異常")</f>
        <v>21894</v>
      </c>
      <c r="J23" s="198">
        <f>IF(SUM(J24:J35)=SUM(L23,N23,Q23,S23,U23,W23,Y23),(IF(SUM(J24:J35)=0,"－",SUM(J24:J35))),"数値異常")</f>
        <v>24208</v>
      </c>
      <c r="K23" s="198">
        <f>IF(SUM(K24:K35)=0,"－",SUM(K24:K35))</f>
        <v>389</v>
      </c>
      <c r="L23" s="198">
        <f>IF(SUM(L24:L35)=0,"－",SUM(L24:L35))</f>
        <v>444</v>
      </c>
      <c r="M23" s="198">
        <f>IF(SUM(M24:M35)=0,"－",SUM(M24:M35))</f>
        <v>3670</v>
      </c>
      <c r="N23" s="198">
        <f>IF(SUM(N24:N35)=0,"－",SUM(N24:N35))</f>
        <v>4643</v>
      </c>
      <c r="O23" s="198"/>
      <c r="P23" s="198">
        <f t="shared" ref="P23:Y23" si="5">IF(SUM(P24:P35)=0,"－",SUM(P24:P35))</f>
        <v>4196</v>
      </c>
      <c r="Q23" s="198">
        <f t="shared" si="5"/>
        <v>4446</v>
      </c>
      <c r="R23" s="198">
        <f t="shared" si="5"/>
        <v>4213</v>
      </c>
      <c r="S23" s="198">
        <f t="shared" si="5"/>
        <v>4864</v>
      </c>
      <c r="T23" s="198">
        <f t="shared" si="5"/>
        <v>5202</v>
      </c>
      <c r="U23" s="198">
        <f t="shared" si="5"/>
        <v>6046</v>
      </c>
      <c r="V23" s="198">
        <f t="shared" si="5"/>
        <v>1965</v>
      </c>
      <c r="W23" s="198">
        <f t="shared" si="5"/>
        <v>1852</v>
      </c>
      <c r="X23" s="198">
        <f t="shared" si="5"/>
        <v>2259</v>
      </c>
      <c r="Y23" s="198">
        <f t="shared" si="5"/>
        <v>1913</v>
      </c>
      <c r="Z23" s="199" t="s">
        <v>264</v>
      </c>
    </row>
    <row r="24" spans="2:26" ht="22.5" hidden="1" customHeight="1">
      <c r="B24" s="193"/>
      <c r="D24" s="31"/>
      <c r="E24" s="31" t="s">
        <v>265</v>
      </c>
      <c r="F24" s="202" t="s">
        <v>266</v>
      </c>
      <c r="G24" s="203"/>
      <c r="H24" s="191">
        <f t="shared" ref="H24:H35" si="6">IF(SUM(I24:J24)=0,"－",SUM(I24:J24))</f>
        <v>233</v>
      </c>
      <c r="I24" s="191">
        <f t="shared" ref="I24:I35" si="7">IF(SUM(K24,M24,P24,R24,T24,V24,X24)=0,"－",SUM(K24,M24,P24,R24,T24,V24,X24))</f>
        <v>201</v>
      </c>
      <c r="J24" s="191">
        <f t="shared" ref="J24:J35" si="8">IF(SUM(L24,N24,Q24,S24,U24,W24,Y24)=0,"－",SUM(L24,N24,Q24,S24,U24,W24,Y24))</f>
        <v>32</v>
      </c>
      <c r="K24" s="191">
        <v>2</v>
      </c>
      <c r="L24" s="191" t="s">
        <v>287</v>
      </c>
      <c r="M24" s="191">
        <v>32</v>
      </c>
      <c r="N24" s="191">
        <v>8</v>
      </c>
      <c r="O24" s="191"/>
      <c r="P24" s="191">
        <v>36</v>
      </c>
      <c r="Q24" s="191">
        <v>12</v>
      </c>
      <c r="R24" s="191">
        <v>64</v>
      </c>
      <c r="S24" s="191">
        <v>6</v>
      </c>
      <c r="T24" s="191">
        <v>50</v>
      </c>
      <c r="U24" s="191">
        <v>3</v>
      </c>
      <c r="V24" s="191">
        <v>14</v>
      </c>
      <c r="W24" s="191">
        <v>2</v>
      </c>
      <c r="X24" s="191">
        <v>3</v>
      </c>
      <c r="Y24" s="191">
        <v>1</v>
      </c>
      <c r="Z24" s="192" t="s">
        <v>746</v>
      </c>
    </row>
    <row r="25" spans="2:26" ht="22.5" hidden="1" customHeight="1">
      <c r="B25" s="193"/>
      <c r="D25" s="31"/>
      <c r="E25" s="31" t="s">
        <v>627</v>
      </c>
      <c r="F25" s="202" t="s">
        <v>719</v>
      </c>
      <c r="G25" s="203"/>
      <c r="H25" s="191">
        <f t="shared" si="6"/>
        <v>631</v>
      </c>
      <c r="I25" s="191">
        <f t="shared" si="7"/>
        <v>424</v>
      </c>
      <c r="J25" s="191">
        <f t="shared" si="8"/>
        <v>207</v>
      </c>
      <c r="K25" s="191">
        <v>3</v>
      </c>
      <c r="L25" s="191">
        <v>3</v>
      </c>
      <c r="M25" s="191">
        <v>90</v>
      </c>
      <c r="N25" s="191">
        <v>81</v>
      </c>
      <c r="O25" s="191"/>
      <c r="P25" s="191">
        <v>127</v>
      </c>
      <c r="Q25" s="191">
        <v>61</v>
      </c>
      <c r="R25" s="191">
        <v>105</v>
      </c>
      <c r="S25" s="191">
        <v>32</v>
      </c>
      <c r="T25" s="191">
        <v>70</v>
      </c>
      <c r="U25" s="191">
        <v>25</v>
      </c>
      <c r="V25" s="191">
        <v>16</v>
      </c>
      <c r="W25" s="191">
        <v>3</v>
      </c>
      <c r="X25" s="191">
        <v>13</v>
      </c>
      <c r="Y25" s="191">
        <v>2</v>
      </c>
      <c r="Z25" s="192" t="s">
        <v>743</v>
      </c>
    </row>
    <row r="26" spans="2:26" ht="22.5" hidden="1" customHeight="1">
      <c r="B26" s="193"/>
      <c r="D26" s="31"/>
      <c r="E26" s="31" t="s">
        <v>628</v>
      </c>
      <c r="F26" s="200" t="s">
        <v>722</v>
      </c>
      <c r="G26" s="201"/>
      <c r="H26" s="191">
        <f t="shared" si="6"/>
        <v>2402</v>
      </c>
      <c r="I26" s="191">
        <f t="shared" si="7"/>
        <v>2095</v>
      </c>
      <c r="J26" s="191">
        <f t="shared" si="8"/>
        <v>307</v>
      </c>
      <c r="K26" s="191">
        <v>5</v>
      </c>
      <c r="L26" s="191">
        <v>7</v>
      </c>
      <c r="M26" s="191">
        <v>126</v>
      </c>
      <c r="N26" s="191">
        <v>69</v>
      </c>
      <c r="O26" s="191"/>
      <c r="P26" s="191">
        <v>337</v>
      </c>
      <c r="Q26" s="191">
        <v>74</v>
      </c>
      <c r="R26" s="191">
        <v>425</v>
      </c>
      <c r="S26" s="191">
        <v>61</v>
      </c>
      <c r="T26" s="191">
        <v>720</v>
      </c>
      <c r="U26" s="191">
        <v>77</v>
      </c>
      <c r="V26" s="191">
        <v>307</v>
      </c>
      <c r="W26" s="191">
        <v>14</v>
      </c>
      <c r="X26" s="191">
        <v>175</v>
      </c>
      <c r="Y26" s="191">
        <v>5</v>
      </c>
      <c r="Z26" s="192" t="s">
        <v>744</v>
      </c>
    </row>
    <row r="27" spans="2:26" ht="22.5" hidden="1" customHeight="1">
      <c r="B27" s="193"/>
      <c r="D27" s="31"/>
      <c r="E27" s="31" t="s">
        <v>629</v>
      </c>
      <c r="F27" s="200" t="s">
        <v>723</v>
      </c>
      <c r="G27" s="201"/>
      <c r="H27" s="191">
        <f t="shared" si="6"/>
        <v>11112</v>
      </c>
      <c r="I27" s="191">
        <f t="shared" si="7"/>
        <v>5076</v>
      </c>
      <c r="J27" s="191">
        <f t="shared" si="8"/>
        <v>6036</v>
      </c>
      <c r="K27" s="191">
        <v>102</v>
      </c>
      <c r="L27" s="191">
        <v>116</v>
      </c>
      <c r="M27" s="191">
        <v>888</v>
      </c>
      <c r="N27" s="191">
        <v>848</v>
      </c>
      <c r="O27" s="191"/>
      <c r="P27" s="191">
        <v>1020</v>
      </c>
      <c r="Q27" s="191">
        <v>1114</v>
      </c>
      <c r="R27" s="191">
        <v>908</v>
      </c>
      <c r="S27" s="191">
        <v>1271</v>
      </c>
      <c r="T27" s="191">
        <v>1155</v>
      </c>
      <c r="U27" s="191">
        <v>1661</v>
      </c>
      <c r="V27" s="191">
        <v>433</v>
      </c>
      <c r="W27" s="191">
        <v>476</v>
      </c>
      <c r="X27" s="191">
        <v>570</v>
      </c>
      <c r="Y27" s="191">
        <v>550</v>
      </c>
      <c r="Z27" s="192" t="s">
        <v>749</v>
      </c>
    </row>
    <row r="28" spans="2:26" ht="22.5" hidden="1" customHeight="1">
      <c r="B28" s="193"/>
      <c r="D28" s="31"/>
      <c r="E28" s="31" t="s">
        <v>729</v>
      </c>
      <c r="F28" s="200" t="s">
        <v>267</v>
      </c>
      <c r="G28" s="201"/>
      <c r="H28" s="191">
        <f t="shared" si="6"/>
        <v>1335</v>
      </c>
      <c r="I28" s="191">
        <f t="shared" si="7"/>
        <v>627</v>
      </c>
      <c r="J28" s="191">
        <f t="shared" si="8"/>
        <v>708</v>
      </c>
      <c r="K28" s="191">
        <v>4</v>
      </c>
      <c r="L28" s="191">
        <v>7</v>
      </c>
      <c r="M28" s="191">
        <v>63</v>
      </c>
      <c r="N28" s="191">
        <v>126</v>
      </c>
      <c r="O28" s="191"/>
      <c r="P28" s="191">
        <v>145</v>
      </c>
      <c r="Q28" s="191">
        <v>169</v>
      </c>
      <c r="R28" s="191">
        <v>157</v>
      </c>
      <c r="S28" s="191">
        <v>206</v>
      </c>
      <c r="T28" s="191">
        <v>170</v>
      </c>
      <c r="U28" s="191">
        <v>155</v>
      </c>
      <c r="V28" s="191">
        <v>58</v>
      </c>
      <c r="W28" s="191">
        <v>27</v>
      </c>
      <c r="X28" s="191">
        <v>30</v>
      </c>
      <c r="Y28" s="191">
        <v>18</v>
      </c>
      <c r="Z28" s="192" t="s">
        <v>750</v>
      </c>
    </row>
    <row r="29" spans="2:26" ht="22.5" hidden="1" customHeight="1">
      <c r="B29" s="193"/>
      <c r="D29" s="31"/>
      <c r="E29" s="31" t="s">
        <v>730</v>
      </c>
      <c r="F29" s="200" t="s">
        <v>268</v>
      </c>
      <c r="G29" s="201"/>
      <c r="H29" s="191">
        <f t="shared" si="6"/>
        <v>817</v>
      </c>
      <c r="I29" s="191">
        <f t="shared" si="7"/>
        <v>478</v>
      </c>
      <c r="J29" s="191">
        <f t="shared" si="8"/>
        <v>339</v>
      </c>
      <c r="K29" s="191" t="s">
        <v>287</v>
      </c>
      <c r="L29" s="191" t="s">
        <v>287</v>
      </c>
      <c r="M29" s="191">
        <v>25</v>
      </c>
      <c r="N29" s="191">
        <v>24</v>
      </c>
      <c r="O29" s="191"/>
      <c r="P29" s="191">
        <v>53</v>
      </c>
      <c r="Q29" s="191">
        <v>23</v>
      </c>
      <c r="R29" s="191">
        <v>45</v>
      </c>
      <c r="S29" s="191">
        <v>58</v>
      </c>
      <c r="T29" s="191">
        <v>112</v>
      </c>
      <c r="U29" s="191">
        <v>77</v>
      </c>
      <c r="V29" s="191">
        <v>75</v>
      </c>
      <c r="W29" s="191">
        <v>49</v>
      </c>
      <c r="X29" s="191">
        <v>168</v>
      </c>
      <c r="Y29" s="191">
        <v>108</v>
      </c>
      <c r="Z29" s="192" t="s">
        <v>269</v>
      </c>
    </row>
    <row r="30" spans="2:26" ht="22.5" hidden="1" customHeight="1">
      <c r="B30" s="193"/>
      <c r="D30" s="31"/>
      <c r="E30" s="31" t="s">
        <v>731</v>
      </c>
      <c r="F30" s="200" t="s">
        <v>724</v>
      </c>
      <c r="G30" s="201"/>
      <c r="H30" s="191">
        <f t="shared" si="6"/>
        <v>6099</v>
      </c>
      <c r="I30" s="191">
        <f t="shared" si="7"/>
        <v>2301</v>
      </c>
      <c r="J30" s="191">
        <f t="shared" si="8"/>
        <v>3798</v>
      </c>
      <c r="K30" s="191">
        <v>96</v>
      </c>
      <c r="L30" s="191">
        <v>158</v>
      </c>
      <c r="M30" s="191">
        <v>473</v>
      </c>
      <c r="N30" s="191">
        <v>633</v>
      </c>
      <c r="O30" s="191"/>
      <c r="P30" s="191">
        <v>385</v>
      </c>
      <c r="Q30" s="191">
        <v>478</v>
      </c>
      <c r="R30" s="191">
        <v>361</v>
      </c>
      <c r="S30" s="191">
        <v>505</v>
      </c>
      <c r="T30" s="191">
        <v>543</v>
      </c>
      <c r="U30" s="191">
        <v>1103</v>
      </c>
      <c r="V30" s="191">
        <v>215</v>
      </c>
      <c r="W30" s="191">
        <v>458</v>
      </c>
      <c r="X30" s="191">
        <v>228</v>
      </c>
      <c r="Y30" s="191">
        <v>463</v>
      </c>
      <c r="Z30" s="192" t="s">
        <v>745</v>
      </c>
    </row>
    <row r="31" spans="2:26" ht="22.5" hidden="1" customHeight="1">
      <c r="B31" s="193"/>
      <c r="D31" s="31"/>
      <c r="E31" s="31" t="s">
        <v>732</v>
      </c>
      <c r="F31" s="200" t="s">
        <v>720</v>
      </c>
      <c r="G31" s="201"/>
      <c r="H31" s="191">
        <f t="shared" si="6"/>
        <v>8485</v>
      </c>
      <c r="I31" s="191">
        <f t="shared" si="7"/>
        <v>2110</v>
      </c>
      <c r="J31" s="191">
        <f t="shared" si="8"/>
        <v>6375</v>
      </c>
      <c r="K31" s="191">
        <v>15</v>
      </c>
      <c r="L31" s="191">
        <v>58</v>
      </c>
      <c r="M31" s="191">
        <v>432</v>
      </c>
      <c r="N31" s="191">
        <v>1652</v>
      </c>
      <c r="O31" s="191"/>
      <c r="P31" s="191">
        <v>481</v>
      </c>
      <c r="Q31" s="191">
        <v>1378</v>
      </c>
      <c r="R31" s="191">
        <v>443</v>
      </c>
      <c r="S31" s="191">
        <v>1477</v>
      </c>
      <c r="T31" s="191">
        <v>361</v>
      </c>
      <c r="U31" s="191">
        <v>1356</v>
      </c>
      <c r="V31" s="191">
        <v>141</v>
      </c>
      <c r="W31" s="191">
        <v>255</v>
      </c>
      <c r="X31" s="191">
        <v>237</v>
      </c>
      <c r="Y31" s="191">
        <v>199</v>
      </c>
      <c r="Z31" s="192" t="s">
        <v>747</v>
      </c>
    </row>
    <row r="32" spans="2:26" ht="22.5" hidden="1" customHeight="1">
      <c r="B32" s="193"/>
      <c r="D32" s="31"/>
      <c r="E32" s="31" t="s">
        <v>733</v>
      </c>
      <c r="F32" s="200" t="s">
        <v>721</v>
      </c>
      <c r="G32" s="201"/>
      <c r="H32" s="191">
        <f t="shared" si="6"/>
        <v>2753</v>
      </c>
      <c r="I32" s="191">
        <f t="shared" si="7"/>
        <v>1221</v>
      </c>
      <c r="J32" s="191">
        <f t="shared" si="8"/>
        <v>1532</v>
      </c>
      <c r="K32" s="191">
        <v>16</v>
      </c>
      <c r="L32" s="191">
        <v>13</v>
      </c>
      <c r="M32" s="191">
        <v>119</v>
      </c>
      <c r="N32" s="191">
        <v>319</v>
      </c>
      <c r="O32" s="191"/>
      <c r="P32" s="191">
        <v>264</v>
      </c>
      <c r="Q32" s="191">
        <v>315</v>
      </c>
      <c r="R32" s="191">
        <v>321</v>
      </c>
      <c r="S32" s="191">
        <v>422</v>
      </c>
      <c r="T32" s="191">
        <v>267</v>
      </c>
      <c r="U32" s="191">
        <v>324</v>
      </c>
      <c r="V32" s="191">
        <v>120</v>
      </c>
      <c r="W32" s="191">
        <v>64</v>
      </c>
      <c r="X32" s="191">
        <v>114</v>
      </c>
      <c r="Y32" s="191">
        <v>75</v>
      </c>
      <c r="Z32" s="192" t="s">
        <v>748</v>
      </c>
    </row>
    <row r="33" spans="1:26" ht="22.5" hidden="1" customHeight="1">
      <c r="B33" s="193"/>
      <c r="D33" s="31"/>
      <c r="E33" s="31" t="s">
        <v>734</v>
      </c>
      <c r="F33" s="200" t="s">
        <v>725</v>
      </c>
      <c r="G33" s="201"/>
      <c r="H33" s="191">
        <f t="shared" si="6"/>
        <v>486</v>
      </c>
      <c r="I33" s="191">
        <f t="shared" si="7"/>
        <v>329</v>
      </c>
      <c r="J33" s="191">
        <f t="shared" si="8"/>
        <v>157</v>
      </c>
      <c r="K33" s="191" t="s">
        <v>738</v>
      </c>
      <c r="L33" s="191">
        <v>3</v>
      </c>
      <c r="M33" s="191">
        <v>57</v>
      </c>
      <c r="N33" s="191">
        <v>38</v>
      </c>
      <c r="O33" s="191"/>
      <c r="P33" s="191">
        <v>91</v>
      </c>
      <c r="Q33" s="191">
        <v>49</v>
      </c>
      <c r="R33" s="191">
        <v>71</v>
      </c>
      <c r="S33" s="191">
        <v>32</v>
      </c>
      <c r="T33" s="191">
        <v>89</v>
      </c>
      <c r="U33" s="191">
        <v>28</v>
      </c>
      <c r="V33" s="191">
        <v>11</v>
      </c>
      <c r="W33" s="191">
        <v>5</v>
      </c>
      <c r="X33" s="191">
        <v>10</v>
      </c>
      <c r="Y33" s="191">
        <v>2</v>
      </c>
      <c r="Z33" s="192" t="s">
        <v>751</v>
      </c>
    </row>
    <row r="34" spans="1:26" ht="22.5" hidden="1" customHeight="1">
      <c r="B34" s="193"/>
      <c r="D34" s="31"/>
      <c r="E34" s="31" t="s">
        <v>735</v>
      </c>
      <c r="F34" s="200" t="s">
        <v>270</v>
      </c>
      <c r="G34" s="201"/>
      <c r="H34" s="191">
        <f t="shared" si="6"/>
        <v>8939</v>
      </c>
      <c r="I34" s="191">
        <f t="shared" si="7"/>
        <v>4808</v>
      </c>
      <c r="J34" s="191">
        <f t="shared" si="8"/>
        <v>4131</v>
      </c>
      <c r="K34" s="191">
        <v>80</v>
      </c>
      <c r="L34" s="191">
        <v>75</v>
      </c>
      <c r="M34" s="191">
        <v>857</v>
      </c>
      <c r="N34" s="191">
        <v>717</v>
      </c>
      <c r="O34" s="191"/>
      <c r="P34" s="191">
        <v>868</v>
      </c>
      <c r="Q34" s="191">
        <v>638</v>
      </c>
      <c r="R34" s="191">
        <v>765</v>
      </c>
      <c r="S34" s="191">
        <v>680</v>
      </c>
      <c r="T34" s="191">
        <v>1153</v>
      </c>
      <c r="U34" s="191">
        <v>1135</v>
      </c>
      <c r="V34" s="191">
        <v>500</v>
      </c>
      <c r="W34" s="191">
        <v>455</v>
      </c>
      <c r="X34" s="191">
        <v>585</v>
      </c>
      <c r="Y34" s="191">
        <v>431</v>
      </c>
      <c r="Z34" s="204" t="s">
        <v>271</v>
      </c>
    </row>
    <row r="35" spans="1:26" ht="22.5" hidden="1" customHeight="1">
      <c r="B35" s="193"/>
      <c r="D35" s="31"/>
      <c r="E35" s="31" t="s">
        <v>736</v>
      </c>
      <c r="F35" s="200" t="s">
        <v>272</v>
      </c>
      <c r="G35" s="201"/>
      <c r="H35" s="191">
        <f t="shared" si="6"/>
        <v>2810</v>
      </c>
      <c r="I35" s="191">
        <f t="shared" si="7"/>
        <v>2224</v>
      </c>
      <c r="J35" s="191">
        <f t="shared" si="8"/>
        <v>586</v>
      </c>
      <c r="K35" s="191">
        <v>66</v>
      </c>
      <c r="L35" s="191">
        <v>4</v>
      </c>
      <c r="M35" s="191">
        <v>508</v>
      </c>
      <c r="N35" s="191">
        <v>128</v>
      </c>
      <c r="O35" s="191"/>
      <c r="P35" s="191">
        <v>389</v>
      </c>
      <c r="Q35" s="191">
        <v>135</v>
      </c>
      <c r="R35" s="191">
        <v>548</v>
      </c>
      <c r="S35" s="191">
        <v>114</v>
      </c>
      <c r="T35" s="191">
        <v>512</v>
      </c>
      <c r="U35" s="191">
        <v>102</v>
      </c>
      <c r="V35" s="191">
        <v>75</v>
      </c>
      <c r="W35" s="191">
        <v>44</v>
      </c>
      <c r="X35" s="191">
        <v>126</v>
      </c>
      <c r="Y35" s="191">
        <v>59</v>
      </c>
      <c r="Z35" s="192" t="s">
        <v>272</v>
      </c>
    </row>
    <row r="36" spans="1:26" ht="22.5" hidden="1" customHeight="1">
      <c r="B36" s="193"/>
      <c r="D36" s="193"/>
      <c r="E36" s="193"/>
      <c r="F36" s="193"/>
      <c r="G36" s="195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2"/>
    </row>
    <row r="37" spans="1:26" ht="22.5" hidden="1" customHeight="1">
      <c r="B37" s="193"/>
      <c r="D37" s="205"/>
      <c r="E37" s="205" t="s">
        <v>737</v>
      </c>
      <c r="F37" s="94" t="s">
        <v>273</v>
      </c>
      <c r="G37" s="206"/>
      <c r="H37" s="198">
        <f>IF(SUM(I37:J37)=0,"－",SUM(I37:J37))</f>
        <v>1000</v>
      </c>
      <c r="I37" s="198">
        <f>IF(SUM(K37,M37,P37,R37,T37,V37,X37)=0,"－",SUM(K37,M37,P37,R37,T37,V37,X37))</f>
        <v>564</v>
      </c>
      <c r="J37" s="198">
        <f>IF(SUM(L37,N37,Q37,S37,U37,W37,Y37)=0,"－",SUM(L37,N37,Q37,S37,U37,W37,Y37))</f>
        <v>436</v>
      </c>
      <c r="K37" s="198">
        <v>6</v>
      </c>
      <c r="L37" s="198">
        <v>14</v>
      </c>
      <c r="M37" s="198">
        <v>105</v>
      </c>
      <c r="N37" s="198">
        <v>69</v>
      </c>
      <c r="O37" s="198"/>
      <c r="P37" s="198">
        <v>104</v>
      </c>
      <c r="Q37" s="198">
        <v>70</v>
      </c>
      <c r="R37" s="198">
        <v>88</v>
      </c>
      <c r="S37" s="198">
        <v>79</v>
      </c>
      <c r="T37" s="198">
        <v>130</v>
      </c>
      <c r="U37" s="198">
        <v>109</v>
      </c>
      <c r="V37" s="198">
        <v>42</v>
      </c>
      <c r="W37" s="198">
        <v>41</v>
      </c>
      <c r="X37" s="198">
        <v>89</v>
      </c>
      <c r="Y37" s="198">
        <v>54</v>
      </c>
      <c r="Z37" s="199" t="s">
        <v>274</v>
      </c>
    </row>
    <row r="38" spans="1:26" ht="22.5" hidden="1" customHeight="1">
      <c r="B38" s="193"/>
      <c r="C38" s="193"/>
      <c r="D38" s="193"/>
      <c r="E38" s="193"/>
      <c r="F38" s="193"/>
      <c r="G38" s="195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2"/>
    </row>
    <row r="39" spans="1:26" ht="22.5" hidden="1" customHeight="1">
      <c r="B39" s="193"/>
      <c r="C39" s="652" t="s">
        <v>275</v>
      </c>
      <c r="D39" s="652"/>
      <c r="E39" s="652"/>
      <c r="F39" s="652"/>
      <c r="G39" s="197"/>
      <c r="H39" s="198">
        <f>IF(SUM(I39:J39)=0,"－",SUM(I39:J39))</f>
        <v>4848</v>
      </c>
      <c r="I39" s="198">
        <f>IF(SUM(K39,M39,P39,R39,T39,V39,X39)=0,"－",SUM(K39,M39,P39,R39,T39,V39,X39))</f>
        <v>3066</v>
      </c>
      <c r="J39" s="198">
        <f>IF(SUM(L39,N39,Q39,S39,U39,W39,Y39)=0,"－",SUM(L39,N39,Q39,S39,U39,W39,Y39))</f>
        <v>1782</v>
      </c>
      <c r="K39" s="198">
        <v>110</v>
      </c>
      <c r="L39" s="198">
        <v>84</v>
      </c>
      <c r="M39" s="198">
        <v>653</v>
      </c>
      <c r="N39" s="198">
        <v>511</v>
      </c>
      <c r="O39" s="198"/>
      <c r="P39" s="198">
        <v>599</v>
      </c>
      <c r="Q39" s="198">
        <v>409</v>
      </c>
      <c r="R39" s="198">
        <v>425</v>
      </c>
      <c r="S39" s="198">
        <v>257</v>
      </c>
      <c r="T39" s="198">
        <v>701</v>
      </c>
      <c r="U39" s="198">
        <v>332</v>
      </c>
      <c r="V39" s="198">
        <v>339</v>
      </c>
      <c r="W39" s="198">
        <v>118</v>
      </c>
      <c r="X39" s="198">
        <v>239</v>
      </c>
      <c r="Y39" s="198">
        <v>71</v>
      </c>
      <c r="Z39" s="199" t="s">
        <v>276</v>
      </c>
    </row>
    <row r="40" spans="1:26" ht="22.5" hidden="1" customHeight="1">
      <c r="B40" s="193"/>
      <c r="C40" s="193"/>
      <c r="D40" s="193"/>
      <c r="E40" s="193"/>
      <c r="F40" s="193"/>
      <c r="G40" s="19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2"/>
    </row>
    <row r="41" spans="1:26" ht="22.5" hidden="1" customHeight="1">
      <c r="B41" s="652" t="s">
        <v>817</v>
      </c>
      <c r="C41" s="653"/>
      <c r="D41" s="653"/>
      <c r="E41" s="653"/>
      <c r="F41" s="653"/>
      <c r="G41" s="190"/>
      <c r="H41" s="198">
        <f>IF(SUM(I41:J41)=0,"－",SUM(I41:J41))</f>
        <v>48373</v>
      </c>
      <c r="I41" s="198">
        <f>IF(SUM(K41,M41,P41,R41,T41,V41,X41)=0,"－",SUM(K41,M41,P41,R41,T41,V41,X41))</f>
        <v>15576</v>
      </c>
      <c r="J41" s="198">
        <f>IF(SUM(L41,N41,Q41,S41,U41,W41,Y41)=0,"－",SUM(L41,N41,Q41,S41,U41,W41,Y41))</f>
        <v>32797</v>
      </c>
      <c r="K41" s="198">
        <v>2832</v>
      </c>
      <c r="L41" s="198">
        <v>3021</v>
      </c>
      <c r="M41" s="198">
        <v>1903</v>
      </c>
      <c r="N41" s="198">
        <v>2777</v>
      </c>
      <c r="O41" s="198"/>
      <c r="P41" s="198">
        <v>266</v>
      </c>
      <c r="Q41" s="198">
        <v>2297</v>
      </c>
      <c r="R41" s="198">
        <v>233</v>
      </c>
      <c r="S41" s="198">
        <v>1720</v>
      </c>
      <c r="T41" s="198">
        <v>548</v>
      </c>
      <c r="U41" s="198">
        <v>3121</v>
      </c>
      <c r="V41" s="198">
        <v>1052</v>
      </c>
      <c r="W41" s="198">
        <v>2971</v>
      </c>
      <c r="X41" s="198">
        <v>8742</v>
      </c>
      <c r="Y41" s="198">
        <v>16890</v>
      </c>
      <c r="Z41" s="199" t="s">
        <v>277</v>
      </c>
    </row>
    <row r="42" spans="1:26" ht="22.5" customHeight="1">
      <c r="A42" s="672" t="s">
        <v>1012</v>
      </c>
      <c r="B42" s="672"/>
      <c r="C42" s="672"/>
      <c r="D42" s="672"/>
      <c r="E42" s="672"/>
      <c r="F42" s="672"/>
      <c r="G42" s="394"/>
      <c r="H42" s="424">
        <f>SUM(I42:J42)</f>
        <v>107139</v>
      </c>
      <c r="I42" s="424">
        <f>IF(SUM(K42,M42,P42,R42,T42,V42,X42)=0,"－",SUM(K42,M42,P42,R42,T42,V42,X42))</f>
        <v>47783</v>
      </c>
      <c r="J42" s="424">
        <f>IF(SUM(L42,N42,Q42,S42,U42,W42,Y42,J77)=0,"－",SUM(L42,N42,Q42,S42,U42,W42,Y42))</f>
        <v>59356</v>
      </c>
      <c r="K42" s="424">
        <f>SUM(K43,K77,K79)</f>
        <v>3140</v>
      </c>
      <c r="L42" s="424">
        <f>SUM(L43,L77,L79)</f>
        <v>3358</v>
      </c>
      <c r="M42" s="424">
        <f>SUM(M43,M77,M79)</f>
        <v>6328</v>
      </c>
      <c r="N42" s="424">
        <f>SUM(N43,N77,N79)</f>
        <v>6735</v>
      </c>
      <c r="O42" s="198"/>
      <c r="P42" s="424">
        <f>SUM(P43,P77,P79)</f>
        <v>6107</v>
      </c>
      <c r="Q42" s="424">
        <f t="shared" ref="Q42:Y42" si="9">SUM(Q43,Q77,Q79)</f>
        <v>6624</v>
      </c>
      <c r="R42" s="424">
        <f t="shared" si="9"/>
        <v>7000</v>
      </c>
      <c r="S42" s="424">
        <f t="shared" si="9"/>
        <v>7748</v>
      </c>
      <c r="T42" s="424">
        <f t="shared" si="9"/>
        <v>6358</v>
      </c>
      <c r="U42" s="424">
        <f t="shared" si="9"/>
        <v>7403</v>
      </c>
      <c r="V42" s="424">
        <f t="shared" si="9"/>
        <v>3793</v>
      </c>
      <c r="W42" s="424">
        <f t="shared" si="9"/>
        <v>4295</v>
      </c>
      <c r="X42" s="424">
        <f t="shared" si="9"/>
        <v>15057</v>
      </c>
      <c r="Y42" s="424">
        <f t="shared" si="9"/>
        <v>23193</v>
      </c>
      <c r="Z42" s="395" t="s">
        <v>1013</v>
      </c>
    </row>
    <row r="43" spans="1:26" ht="22.5" customHeight="1">
      <c r="A43" s="390"/>
      <c r="B43" s="654" t="s">
        <v>818</v>
      </c>
      <c r="C43" s="655"/>
      <c r="D43" s="655"/>
      <c r="E43" s="655"/>
      <c r="F43" s="655"/>
      <c r="G43" s="391"/>
      <c r="H43" s="392">
        <f>IF(SUM(H45,H75)=SUM(I43:J43),(IF(SUM(H45,H75)=0,"－",SUM(H45,H75))),"数値異常")</f>
        <v>56470</v>
      </c>
      <c r="I43" s="392">
        <f>IF(SUM(I45,I75)=SUM(K43,M43,P43,R43,T43,V43,X43),(IF(SUM(I45,I75)=0,"－",SUM(I45,I75))),"数値異常")</f>
        <v>29494</v>
      </c>
      <c r="J43" s="392">
        <f>IF(SUM(J45,J75)=SUM(L43,N43,Q43,S43,U43,W43,Y43),(IF(SUM(J45,J75)=0,"－",SUM(J45,J75))),"数値異常")</f>
        <v>26976</v>
      </c>
      <c r="K43" s="392">
        <f>IF(SUM(K45,K75)=0,"－",SUM(K45,K75))</f>
        <v>439</v>
      </c>
      <c r="L43" s="392">
        <f t="shared" ref="L43:Y43" si="10">IF(SUM(L45,L75)=0,"－",SUM(L45,L75))</f>
        <v>399</v>
      </c>
      <c r="M43" s="392">
        <f t="shared" si="10"/>
        <v>4161</v>
      </c>
      <c r="N43" s="392">
        <f t="shared" si="10"/>
        <v>4275</v>
      </c>
      <c r="O43" s="429"/>
      <c r="P43" s="392">
        <f t="shared" si="10"/>
        <v>5528</v>
      </c>
      <c r="Q43" s="392">
        <f t="shared" si="10"/>
        <v>4915</v>
      </c>
      <c r="R43" s="392">
        <f t="shared" si="10"/>
        <v>6428</v>
      </c>
      <c r="S43" s="392">
        <f t="shared" si="10"/>
        <v>6015</v>
      </c>
      <c r="T43" s="392">
        <f t="shared" si="10"/>
        <v>5730</v>
      </c>
      <c r="U43" s="392">
        <f t="shared" si="10"/>
        <v>5379</v>
      </c>
      <c r="V43" s="392">
        <f t="shared" si="10"/>
        <v>2868</v>
      </c>
      <c r="W43" s="392">
        <f t="shared" si="10"/>
        <v>2352</v>
      </c>
      <c r="X43" s="392">
        <f t="shared" si="10"/>
        <v>4340</v>
      </c>
      <c r="Y43" s="392">
        <f t="shared" si="10"/>
        <v>3641</v>
      </c>
      <c r="Z43" s="393" t="s">
        <v>244</v>
      </c>
    </row>
    <row r="44" spans="1:26" ht="11.25" customHeight="1">
      <c r="B44" s="193"/>
      <c r="C44" s="193"/>
      <c r="D44" s="193"/>
      <c r="E44" s="193"/>
      <c r="F44" s="193"/>
      <c r="G44" s="195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2"/>
    </row>
    <row r="45" spans="1:26" ht="22.5" customHeight="1">
      <c r="A45" s="430"/>
      <c r="B45" s="431" t="s">
        <v>1003</v>
      </c>
      <c r="C45" s="431"/>
      <c r="D45" s="431"/>
      <c r="E45" s="431"/>
      <c r="F45" s="430"/>
      <c r="G45" s="432"/>
      <c r="H45" s="429">
        <f>IF(SUM(H47,H52,H57,H73)=SUM(I45:J45),(IF(SUM(H47,H52,H57,H73)=0,"－",SUM(H47,H52,H57,H73))),"数値異常")</f>
        <v>53212</v>
      </c>
      <c r="I45" s="429">
        <f>IF(SUM(I47,I52,I57,I73)=SUM(K45,M45,P45,R45,T45,V45,X45),(IF(SUM(I47,I52,I57,I73)=0,"－",SUM(I47,I52,I57,I73))),"数値異常")</f>
        <v>27376</v>
      </c>
      <c r="J45" s="429">
        <f>IF(SUM(J47,J52,J57,J73)=SUM(L45,N45,Q45,S45,U45,W45,Y45),(IF(SUM(J47,J52,J57,J73)=0,"－",SUM(J47,J52,J57,J73))),"数値異常")</f>
        <v>25836</v>
      </c>
      <c r="K45" s="429">
        <f>IF(SUM(K47,K52,K57,K73)=0,"－",SUM(K47,K52,K57,K73))</f>
        <v>396</v>
      </c>
      <c r="L45" s="429">
        <f>IF(SUM(L47,L52,L57,L73)=0,"－",SUM(L47,L52,L57,L73))</f>
        <v>370</v>
      </c>
      <c r="M45" s="429">
        <f>IF(SUM(M47,M52,M57,M73)=0,"－",SUM(M47,M52,M57,M73))</f>
        <v>3787</v>
      </c>
      <c r="N45" s="429">
        <f>IF(SUM(N47,N52,N57,N73)=0,"－",SUM(N47,N52,N57,N73))</f>
        <v>4022</v>
      </c>
      <c r="O45" s="429"/>
      <c r="P45" s="429">
        <f t="shared" ref="P45:Y45" si="11">IF(SUM(P47,P52,P57,P73)=0,"－",SUM(P47,P52,P57,P73))</f>
        <v>5138</v>
      </c>
      <c r="Q45" s="429">
        <f t="shared" si="11"/>
        <v>4675</v>
      </c>
      <c r="R45" s="429">
        <f t="shared" si="11"/>
        <v>6004</v>
      </c>
      <c r="S45" s="429">
        <f t="shared" si="11"/>
        <v>5738</v>
      </c>
      <c r="T45" s="429">
        <f t="shared" si="11"/>
        <v>5329</v>
      </c>
      <c r="U45" s="429">
        <f t="shared" si="11"/>
        <v>5196</v>
      </c>
      <c r="V45" s="429">
        <f t="shared" si="11"/>
        <v>2643</v>
      </c>
      <c r="W45" s="429">
        <f t="shared" si="11"/>
        <v>2271</v>
      </c>
      <c r="X45" s="429">
        <f t="shared" si="11"/>
        <v>4079</v>
      </c>
      <c r="Y45" s="429">
        <f t="shared" si="11"/>
        <v>3564</v>
      </c>
      <c r="Z45" s="433" t="s">
        <v>243</v>
      </c>
    </row>
    <row r="46" spans="1:26" ht="11.25" customHeight="1">
      <c r="B46" s="193"/>
      <c r="C46" s="193"/>
      <c r="D46" s="193"/>
      <c r="E46" s="193"/>
      <c r="G46" s="19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2"/>
    </row>
    <row r="47" spans="1:26" ht="22.5" customHeight="1">
      <c r="C47" s="196" t="s">
        <v>245</v>
      </c>
      <c r="D47" s="196"/>
      <c r="E47" s="196"/>
      <c r="G47" s="197"/>
      <c r="H47" s="198">
        <f>IF(SUM(H48:H50)=SUM(I47:J47),(IF(SUM(H48:H50)=0,"－",SUM(H48:H50))),"数値異常")</f>
        <v>609</v>
      </c>
      <c r="I47" s="198">
        <f>IF(SUM(I48:I50)=SUM(K47,M47,P47,R47,T47,V47,X47),(IF(SUM(I48:I50)=0,"－",SUM(I48:I50))),"数値異常")</f>
        <v>419</v>
      </c>
      <c r="J47" s="198">
        <f>IF(SUM(J48:J50)=SUM(L47,N47,Q47,S47,U47,W47,Y47),(IF(SUM(J48:J50)=0,"－",SUM(J48:J50))),"数値異常")</f>
        <v>190</v>
      </c>
      <c r="K47" s="198">
        <f t="shared" ref="K47:Y47" si="12">IF(SUM(K48:K50)=0,"－",SUM(K48:K50))</f>
        <v>4</v>
      </c>
      <c r="L47" s="198">
        <f t="shared" si="12"/>
        <v>2</v>
      </c>
      <c r="M47" s="198">
        <f t="shared" si="12"/>
        <v>22</v>
      </c>
      <c r="N47" s="198">
        <f t="shared" si="12"/>
        <v>5</v>
      </c>
      <c r="O47" s="198"/>
      <c r="P47" s="198">
        <f t="shared" si="12"/>
        <v>20</v>
      </c>
      <c r="Q47" s="198">
        <f t="shared" si="12"/>
        <v>9</v>
      </c>
      <c r="R47" s="198">
        <f t="shared" si="12"/>
        <v>57</v>
      </c>
      <c r="S47" s="198">
        <f t="shared" si="12"/>
        <v>17</v>
      </c>
      <c r="T47" s="198">
        <f t="shared" si="12"/>
        <v>66</v>
      </c>
      <c r="U47" s="198">
        <f t="shared" si="12"/>
        <v>25</v>
      </c>
      <c r="V47" s="198">
        <f t="shared" si="12"/>
        <v>53</v>
      </c>
      <c r="W47" s="198">
        <f t="shared" si="12"/>
        <v>24</v>
      </c>
      <c r="X47" s="198">
        <f t="shared" si="12"/>
        <v>197</v>
      </c>
      <c r="Y47" s="198">
        <f t="shared" si="12"/>
        <v>108</v>
      </c>
      <c r="Z47" s="199" t="s">
        <v>246</v>
      </c>
    </row>
    <row r="48" spans="1:26" ht="22.5" customHeight="1">
      <c r="C48" s="31"/>
      <c r="D48" s="31" t="s">
        <v>247</v>
      </c>
      <c r="E48" s="675" t="s">
        <v>899</v>
      </c>
      <c r="F48" s="675"/>
      <c r="G48" s="201"/>
      <c r="H48" s="191">
        <f>IF(SUM(I48:J48)=0,"－",SUM(I48:J48))</f>
        <v>549</v>
      </c>
      <c r="I48" s="191">
        <f t="shared" ref="I48:J50" si="13">IF(SUM(K48,M48,P48,R48,T48,V48,X48)=0,"－",SUM(K48,M48,P48,R48,T48,V48,X48))</f>
        <v>371</v>
      </c>
      <c r="J48" s="191">
        <f t="shared" si="13"/>
        <v>178</v>
      </c>
      <c r="K48" s="191">
        <v>4</v>
      </c>
      <c r="L48" s="191">
        <v>2</v>
      </c>
      <c r="M48" s="191">
        <v>21</v>
      </c>
      <c r="N48" s="191">
        <v>5</v>
      </c>
      <c r="O48" s="191"/>
      <c r="P48" s="191">
        <v>19</v>
      </c>
      <c r="Q48" s="191">
        <v>9</v>
      </c>
      <c r="R48" s="191">
        <v>49</v>
      </c>
      <c r="S48" s="191">
        <v>15</v>
      </c>
      <c r="T48" s="191">
        <v>54</v>
      </c>
      <c r="U48" s="191">
        <v>22</v>
      </c>
      <c r="V48" s="191">
        <v>46</v>
      </c>
      <c r="W48" s="191">
        <v>22</v>
      </c>
      <c r="X48" s="191">
        <v>178</v>
      </c>
      <c r="Y48" s="191">
        <v>103</v>
      </c>
      <c r="Z48" s="207" t="s">
        <v>899</v>
      </c>
    </row>
    <row r="49" spans="2:26" ht="22.5" hidden="1" customHeight="1">
      <c r="C49" s="31"/>
      <c r="D49" s="31" t="s">
        <v>249</v>
      </c>
      <c r="E49" s="200" t="s">
        <v>250</v>
      </c>
      <c r="G49" s="201"/>
      <c r="H49" s="191" t="str">
        <f>IF(SUM(I49:J49)=0,"－",SUM(I49:J49))</f>
        <v>－</v>
      </c>
      <c r="I49" s="191" t="str">
        <f t="shared" si="13"/>
        <v>－</v>
      </c>
      <c r="J49" s="191" t="str">
        <f t="shared" si="13"/>
        <v>－</v>
      </c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2" t="s">
        <v>250</v>
      </c>
    </row>
    <row r="50" spans="2:26" ht="22.5" customHeight="1">
      <c r="C50" s="31"/>
      <c r="D50" s="31" t="s">
        <v>617</v>
      </c>
      <c r="E50" s="675" t="s">
        <v>252</v>
      </c>
      <c r="F50" s="675"/>
      <c r="G50" s="201"/>
      <c r="H50" s="191">
        <f>IF(SUM(I50:J50)=0,"－",SUM(I50:J50))</f>
        <v>60</v>
      </c>
      <c r="I50" s="191">
        <f t="shared" si="13"/>
        <v>48</v>
      </c>
      <c r="J50" s="191">
        <f t="shared" si="13"/>
        <v>12</v>
      </c>
      <c r="K50" s="191" t="s">
        <v>287</v>
      </c>
      <c r="L50" s="191" t="s">
        <v>287</v>
      </c>
      <c r="M50" s="191">
        <v>1</v>
      </c>
      <c r="N50" s="191" t="s">
        <v>287</v>
      </c>
      <c r="O50" s="191"/>
      <c r="P50" s="191">
        <v>1</v>
      </c>
      <c r="Q50" s="191" t="s">
        <v>287</v>
      </c>
      <c r="R50" s="191">
        <v>8</v>
      </c>
      <c r="S50" s="191">
        <v>2</v>
      </c>
      <c r="T50" s="191">
        <v>12</v>
      </c>
      <c r="U50" s="191">
        <v>3</v>
      </c>
      <c r="V50" s="191">
        <v>7</v>
      </c>
      <c r="W50" s="191">
        <v>2</v>
      </c>
      <c r="X50" s="191">
        <v>19</v>
      </c>
      <c r="Y50" s="191">
        <v>5</v>
      </c>
      <c r="Z50" s="192" t="s">
        <v>252</v>
      </c>
    </row>
    <row r="51" spans="2:26" ht="11.25" customHeight="1">
      <c r="B51" s="193"/>
      <c r="C51" s="193"/>
      <c r="D51" s="193"/>
      <c r="E51" s="193"/>
      <c r="G51" s="195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2"/>
    </row>
    <row r="52" spans="2:26" ht="22.5" customHeight="1">
      <c r="C52" s="196" t="s">
        <v>253</v>
      </c>
      <c r="E52" s="196"/>
      <c r="G52" s="197"/>
      <c r="H52" s="198">
        <f>IF(SUM(H53:H55)=SUM(I52:J52),(IF(SUM(H53:H55)=0,"－",SUM(H53:H55))),"数値異常")</f>
        <v>6570</v>
      </c>
      <c r="I52" s="198">
        <f>IF(SUM(I53:I55)=SUM(K52,M52,P52,R52,T52,V52,X52),(IF(SUM(I53:I55)=0,"－",SUM(I53:I55))),"数値異常")</f>
        <v>5106</v>
      </c>
      <c r="J52" s="198">
        <f>IF(SUM(J53:J55)=SUM(L52,N52,Q52,S52,U52,W52,Y52),(IF(SUM(J53:J55)=0,"－",SUM(J53:J55))),"数値異常")</f>
        <v>1464</v>
      </c>
      <c r="K52" s="198">
        <f t="shared" ref="K52:Y52" si="14">IF(SUM(K53:K55)=0,"－",SUM(K53:K55))</f>
        <v>42</v>
      </c>
      <c r="L52" s="198">
        <f t="shared" si="14"/>
        <v>6</v>
      </c>
      <c r="M52" s="198">
        <f t="shared" si="14"/>
        <v>510</v>
      </c>
      <c r="N52" s="198">
        <f t="shared" si="14"/>
        <v>150</v>
      </c>
      <c r="O52" s="198"/>
      <c r="P52" s="198">
        <f t="shared" si="14"/>
        <v>1047</v>
      </c>
      <c r="Q52" s="198">
        <f t="shared" si="14"/>
        <v>280</v>
      </c>
      <c r="R52" s="198">
        <f t="shared" si="14"/>
        <v>1322</v>
      </c>
      <c r="S52" s="198">
        <f t="shared" si="14"/>
        <v>374</v>
      </c>
      <c r="T52" s="198">
        <f t="shared" si="14"/>
        <v>982</v>
      </c>
      <c r="U52" s="198">
        <f t="shared" si="14"/>
        <v>292</v>
      </c>
      <c r="V52" s="198">
        <f t="shared" si="14"/>
        <v>525</v>
      </c>
      <c r="W52" s="198">
        <f t="shared" si="14"/>
        <v>149</v>
      </c>
      <c r="X52" s="198">
        <f t="shared" si="14"/>
        <v>678</v>
      </c>
      <c r="Y52" s="198">
        <f t="shared" si="14"/>
        <v>213</v>
      </c>
      <c r="Z52" s="199" t="s">
        <v>254</v>
      </c>
    </row>
    <row r="53" spans="2:26" ht="22.5" customHeight="1">
      <c r="C53" s="31"/>
      <c r="D53" s="31" t="s">
        <v>900</v>
      </c>
      <c r="E53" s="675" t="s">
        <v>903</v>
      </c>
      <c r="F53" s="675"/>
      <c r="G53" s="201"/>
      <c r="H53" s="191">
        <f>IF(SUM(I53:J53)=0,"－",SUM(I53:J53))</f>
        <v>1</v>
      </c>
      <c r="I53" s="191">
        <f t="shared" ref="I53:J55" si="15">IF(SUM(K53,M53,P53,R53,T53,V53,X53)=0,"－",SUM(K53,M53,P53,R53,T53,V53,X53))</f>
        <v>1</v>
      </c>
      <c r="J53" s="191" t="str">
        <f t="shared" si="15"/>
        <v>－</v>
      </c>
      <c r="K53" s="191" t="s">
        <v>287</v>
      </c>
      <c r="L53" s="191" t="s">
        <v>287</v>
      </c>
      <c r="M53" s="191" t="s">
        <v>287</v>
      </c>
      <c r="N53" s="191" t="s">
        <v>287</v>
      </c>
      <c r="O53" s="191"/>
      <c r="P53" s="191">
        <v>1</v>
      </c>
      <c r="Q53" s="191" t="s">
        <v>287</v>
      </c>
      <c r="R53" s="191" t="s">
        <v>287</v>
      </c>
      <c r="S53" s="191" t="s">
        <v>287</v>
      </c>
      <c r="T53" s="191" t="s">
        <v>287</v>
      </c>
      <c r="U53" s="191" t="s">
        <v>287</v>
      </c>
      <c r="V53" s="191" t="s">
        <v>287</v>
      </c>
      <c r="W53" s="191" t="s">
        <v>287</v>
      </c>
      <c r="X53" s="191" t="s">
        <v>287</v>
      </c>
      <c r="Y53" s="191" t="s">
        <v>287</v>
      </c>
      <c r="Z53" s="192" t="s">
        <v>256</v>
      </c>
    </row>
    <row r="54" spans="2:26" ht="22.5" customHeight="1">
      <c r="C54" s="31"/>
      <c r="D54" s="31" t="s">
        <v>901</v>
      </c>
      <c r="E54" s="675" t="s">
        <v>258</v>
      </c>
      <c r="F54" s="675"/>
      <c r="G54" s="201"/>
      <c r="H54" s="191">
        <f>IF(SUM(I54:J54)=0,"－",SUM(I54:J54))</f>
        <v>3383</v>
      </c>
      <c r="I54" s="191">
        <f t="shared" si="15"/>
        <v>2900</v>
      </c>
      <c r="J54" s="191">
        <f t="shared" si="15"/>
        <v>483</v>
      </c>
      <c r="K54" s="191">
        <v>29</v>
      </c>
      <c r="L54" s="191">
        <v>1</v>
      </c>
      <c r="M54" s="191">
        <v>255</v>
      </c>
      <c r="N54" s="191">
        <v>35</v>
      </c>
      <c r="O54" s="191"/>
      <c r="P54" s="191">
        <v>534</v>
      </c>
      <c r="Q54" s="191">
        <v>89</v>
      </c>
      <c r="R54" s="191">
        <v>704</v>
      </c>
      <c r="S54" s="191">
        <v>111</v>
      </c>
      <c r="T54" s="191">
        <v>532</v>
      </c>
      <c r="U54" s="191">
        <v>100</v>
      </c>
      <c r="V54" s="191">
        <v>377</v>
      </c>
      <c r="W54" s="191">
        <v>66</v>
      </c>
      <c r="X54" s="191">
        <v>469</v>
      </c>
      <c r="Y54" s="191">
        <v>81</v>
      </c>
      <c r="Z54" s="192" t="s">
        <v>259</v>
      </c>
    </row>
    <row r="55" spans="2:26" ht="22.5" customHeight="1">
      <c r="C55" s="31"/>
      <c r="D55" s="31" t="s">
        <v>902</v>
      </c>
      <c r="E55" s="675" t="s">
        <v>261</v>
      </c>
      <c r="F55" s="675"/>
      <c r="G55" s="201"/>
      <c r="H55" s="191">
        <f>IF(SUM(I55:J55)=0,"－",SUM(I55:J55))</f>
        <v>3186</v>
      </c>
      <c r="I55" s="191">
        <f t="shared" si="15"/>
        <v>2205</v>
      </c>
      <c r="J55" s="191">
        <f t="shared" si="15"/>
        <v>981</v>
      </c>
      <c r="K55" s="191">
        <v>13</v>
      </c>
      <c r="L55" s="191">
        <v>5</v>
      </c>
      <c r="M55" s="191">
        <v>255</v>
      </c>
      <c r="N55" s="191">
        <v>115</v>
      </c>
      <c r="O55" s="191"/>
      <c r="P55" s="191">
        <v>512</v>
      </c>
      <c r="Q55" s="191">
        <v>191</v>
      </c>
      <c r="R55" s="191">
        <v>618</v>
      </c>
      <c r="S55" s="191">
        <v>263</v>
      </c>
      <c r="T55" s="191">
        <v>450</v>
      </c>
      <c r="U55" s="191">
        <v>192</v>
      </c>
      <c r="V55" s="191">
        <v>148</v>
      </c>
      <c r="W55" s="191">
        <v>83</v>
      </c>
      <c r="X55" s="191">
        <v>209</v>
      </c>
      <c r="Y55" s="191">
        <v>132</v>
      </c>
      <c r="Z55" s="192" t="s">
        <v>262</v>
      </c>
    </row>
    <row r="56" spans="2:26" ht="11.25" customHeight="1">
      <c r="B56" s="193"/>
      <c r="C56" s="193"/>
      <c r="D56" s="193"/>
      <c r="E56" s="193"/>
      <c r="G56" s="195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2"/>
    </row>
    <row r="57" spans="2:26" ht="22.5" customHeight="1">
      <c r="C57" s="196" t="s">
        <v>263</v>
      </c>
      <c r="D57" s="196"/>
      <c r="E57" s="196"/>
      <c r="G57" s="197"/>
      <c r="H57" s="198">
        <f>IF(SUM(H58:H71)=SUM(I57:J57),(IF(SUM(H58:H69)=0,"－",SUM(H58:H71))),"数値異常")</f>
        <v>42008</v>
      </c>
      <c r="I57" s="198">
        <f>IF(SUM(I58:I71)=SUM(K57,M57,P57,R57,T57,V57,X57),(IF(SUM(I58:I71)=0,"－",SUM(I58:I71))),"数値異常")</f>
        <v>19678</v>
      </c>
      <c r="J57" s="198">
        <f>IF(SUM(J58:J71)=SUM(L57,N57,Q57,S57,U57,W57,Y57),(IF(SUM(J58:J71)=0,"－",SUM(J58:J71))),"数値異常")</f>
        <v>22330</v>
      </c>
      <c r="K57" s="198">
        <f t="shared" ref="K57:X57" si="16">IF(SUM(K58:K71)=0,"－",SUM(K58:K71))</f>
        <v>327</v>
      </c>
      <c r="L57" s="198">
        <f t="shared" si="16"/>
        <v>342</v>
      </c>
      <c r="M57" s="198">
        <f t="shared" si="16"/>
        <v>2768</v>
      </c>
      <c r="N57" s="198">
        <f t="shared" si="16"/>
        <v>3376</v>
      </c>
      <c r="O57" s="198" t="str">
        <f t="shared" si="16"/>
        <v>－</v>
      </c>
      <c r="P57" s="198">
        <f t="shared" si="16"/>
        <v>3534</v>
      </c>
      <c r="Q57" s="198">
        <f t="shared" si="16"/>
        <v>3940</v>
      </c>
      <c r="R57" s="198">
        <f t="shared" si="16"/>
        <v>4110</v>
      </c>
      <c r="S57" s="198">
        <f t="shared" si="16"/>
        <v>4956</v>
      </c>
      <c r="T57" s="198">
        <f t="shared" si="16"/>
        <v>3992</v>
      </c>
      <c r="U57" s="198">
        <f t="shared" si="16"/>
        <v>4646</v>
      </c>
      <c r="V57" s="198">
        <f t="shared" si="16"/>
        <v>1935</v>
      </c>
      <c r="W57" s="198">
        <f t="shared" si="16"/>
        <v>1988</v>
      </c>
      <c r="X57" s="198">
        <f t="shared" si="16"/>
        <v>3012</v>
      </c>
      <c r="Y57" s="198">
        <f>IF(SUM(Y58:Y71)=0,"－",SUM(Y58:Y71))</f>
        <v>3082</v>
      </c>
      <c r="Z57" s="199" t="s">
        <v>264</v>
      </c>
    </row>
    <row r="58" spans="2:26" ht="22.5" customHeight="1">
      <c r="D58" s="4" t="s">
        <v>623</v>
      </c>
      <c r="E58" s="673" t="s">
        <v>266</v>
      </c>
      <c r="F58" s="673"/>
      <c r="G58" s="203"/>
      <c r="H58" s="191">
        <f t="shared" ref="H58:H73" si="17">IF(SUM(I58:J58)=0,"－",SUM(I58:J58))</f>
        <v>243</v>
      </c>
      <c r="I58" s="191">
        <f>IF(SUM(K58,M58,P58,R58,T58,V58,X58)=0,"－",SUM(K58,M58,P58,R58,T58,V58,X58))</f>
        <v>205</v>
      </c>
      <c r="J58" s="191">
        <f t="shared" ref="J58:J71" si="18">IF(SUM(L58,N58,Q58,S58,U58,W58,Y58)=0,"－",SUM(L58,N58,Q58,S58,U58,W58,Y58))</f>
        <v>38</v>
      </c>
      <c r="K58" s="191">
        <v>2</v>
      </c>
      <c r="L58" s="191" t="s">
        <v>287</v>
      </c>
      <c r="M58" s="191">
        <v>26</v>
      </c>
      <c r="N58" s="191">
        <v>7</v>
      </c>
      <c r="O58" s="191"/>
      <c r="P58" s="191">
        <v>35</v>
      </c>
      <c r="Q58" s="191">
        <v>6</v>
      </c>
      <c r="R58" s="191">
        <v>55</v>
      </c>
      <c r="S58" s="191">
        <v>17</v>
      </c>
      <c r="T58" s="191">
        <v>62</v>
      </c>
      <c r="U58" s="191">
        <v>6</v>
      </c>
      <c r="V58" s="191">
        <v>17</v>
      </c>
      <c r="W58" s="191">
        <v>1</v>
      </c>
      <c r="X58" s="191">
        <v>8</v>
      </c>
      <c r="Y58" s="191">
        <v>1</v>
      </c>
      <c r="Z58" s="192" t="s">
        <v>746</v>
      </c>
    </row>
    <row r="59" spans="2:26" ht="22.5" customHeight="1">
      <c r="D59" s="31" t="s">
        <v>265</v>
      </c>
      <c r="E59" s="673" t="s">
        <v>719</v>
      </c>
      <c r="F59" s="673"/>
      <c r="G59" s="203"/>
      <c r="H59" s="191">
        <f t="shared" si="17"/>
        <v>665</v>
      </c>
      <c r="I59" s="191">
        <f t="shared" ref="I59:I69" si="19">IF(SUM(K59,M59,P59,R59,T59,V59,X59)=0,"－",SUM(K59,M59,P59,R59,T59,V59,X59))</f>
        <v>453</v>
      </c>
      <c r="J59" s="191">
        <f t="shared" si="18"/>
        <v>212</v>
      </c>
      <c r="K59" s="191">
        <v>2</v>
      </c>
      <c r="L59" s="191">
        <v>3</v>
      </c>
      <c r="M59" s="191">
        <v>51</v>
      </c>
      <c r="N59" s="191">
        <v>42</v>
      </c>
      <c r="O59" s="191"/>
      <c r="P59" s="191">
        <v>105</v>
      </c>
      <c r="Q59" s="191">
        <v>70</v>
      </c>
      <c r="R59" s="191">
        <v>132</v>
      </c>
      <c r="S59" s="191">
        <v>52</v>
      </c>
      <c r="T59" s="191">
        <v>111</v>
      </c>
      <c r="U59" s="191">
        <v>29</v>
      </c>
      <c r="V59" s="191">
        <v>34</v>
      </c>
      <c r="W59" s="191">
        <v>7</v>
      </c>
      <c r="X59" s="191">
        <v>18</v>
      </c>
      <c r="Y59" s="191">
        <v>9</v>
      </c>
      <c r="Z59" s="192" t="s">
        <v>743</v>
      </c>
    </row>
    <row r="60" spans="2:26" ht="22.5" customHeight="1">
      <c r="D60" s="31" t="s">
        <v>726</v>
      </c>
      <c r="E60" s="671" t="s">
        <v>904</v>
      </c>
      <c r="F60" s="671"/>
      <c r="G60" s="201"/>
      <c r="H60" s="191">
        <f t="shared" si="17"/>
        <v>2058</v>
      </c>
      <c r="I60" s="191">
        <f t="shared" si="19"/>
        <v>1788</v>
      </c>
      <c r="J60" s="191">
        <f t="shared" si="18"/>
        <v>270</v>
      </c>
      <c r="K60" s="191">
        <v>8</v>
      </c>
      <c r="L60" s="191">
        <v>4</v>
      </c>
      <c r="M60" s="191">
        <v>102</v>
      </c>
      <c r="N60" s="191">
        <v>42</v>
      </c>
      <c r="O60" s="191"/>
      <c r="P60" s="191">
        <v>239</v>
      </c>
      <c r="Q60" s="191">
        <v>43</v>
      </c>
      <c r="R60" s="191">
        <v>425</v>
      </c>
      <c r="S60" s="191">
        <v>79</v>
      </c>
      <c r="T60" s="191">
        <v>442</v>
      </c>
      <c r="U60" s="191">
        <v>58</v>
      </c>
      <c r="V60" s="191">
        <v>243</v>
      </c>
      <c r="W60" s="191">
        <v>23</v>
      </c>
      <c r="X60" s="191">
        <v>329</v>
      </c>
      <c r="Y60" s="191">
        <v>21</v>
      </c>
      <c r="Z60" s="192" t="s">
        <v>915</v>
      </c>
    </row>
    <row r="61" spans="2:26" ht="22.5" customHeight="1">
      <c r="D61" s="31" t="s">
        <v>727</v>
      </c>
      <c r="E61" s="671" t="s">
        <v>905</v>
      </c>
      <c r="F61" s="671"/>
      <c r="G61" s="201"/>
      <c r="H61" s="191">
        <f t="shared" si="17"/>
        <v>8532</v>
      </c>
      <c r="I61" s="191">
        <f t="shared" si="19"/>
        <v>3888</v>
      </c>
      <c r="J61" s="191">
        <f t="shared" si="18"/>
        <v>4644</v>
      </c>
      <c r="K61" s="191">
        <v>49</v>
      </c>
      <c r="L61" s="191">
        <v>84</v>
      </c>
      <c r="M61" s="191">
        <v>546</v>
      </c>
      <c r="N61" s="191">
        <v>590</v>
      </c>
      <c r="O61" s="191"/>
      <c r="P61" s="191">
        <v>690</v>
      </c>
      <c r="Q61" s="191">
        <v>743</v>
      </c>
      <c r="R61" s="191">
        <v>887</v>
      </c>
      <c r="S61" s="191">
        <v>1138</v>
      </c>
      <c r="T61" s="191">
        <v>707</v>
      </c>
      <c r="U61" s="191">
        <v>1020</v>
      </c>
      <c r="V61" s="191">
        <v>370</v>
      </c>
      <c r="W61" s="191">
        <v>430</v>
      </c>
      <c r="X61" s="191">
        <v>639</v>
      </c>
      <c r="Y61" s="191">
        <v>639</v>
      </c>
      <c r="Z61" s="192" t="s">
        <v>749</v>
      </c>
    </row>
    <row r="62" spans="2:26" ht="22.5" customHeight="1">
      <c r="D62" s="31" t="s">
        <v>728</v>
      </c>
      <c r="E62" s="671" t="s">
        <v>906</v>
      </c>
      <c r="F62" s="671"/>
      <c r="G62" s="201"/>
      <c r="H62" s="191">
        <f t="shared" si="17"/>
        <v>1080</v>
      </c>
      <c r="I62" s="191">
        <f t="shared" si="19"/>
        <v>521</v>
      </c>
      <c r="J62" s="191">
        <f t="shared" si="18"/>
        <v>559</v>
      </c>
      <c r="K62" s="191" t="s">
        <v>287</v>
      </c>
      <c r="L62" s="191">
        <v>1</v>
      </c>
      <c r="M62" s="191">
        <v>86</v>
      </c>
      <c r="N62" s="191">
        <v>99</v>
      </c>
      <c r="O62" s="191"/>
      <c r="P62" s="191">
        <v>60</v>
      </c>
      <c r="Q62" s="191">
        <v>82</v>
      </c>
      <c r="R62" s="191">
        <v>111</v>
      </c>
      <c r="S62" s="191">
        <v>146</v>
      </c>
      <c r="T62" s="191">
        <v>151</v>
      </c>
      <c r="U62" s="191">
        <v>151</v>
      </c>
      <c r="V62" s="191">
        <v>63</v>
      </c>
      <c r="W62" s="191">
        <v>40</v>
      </c>
      <c r="X62" s="191">
        <v>50</v>
      </c>
      <c r="Y62" s="191">
        <v>40</v>
      </c>
      <c r="Z62" s="192" t="s">
        <v>750</v>
      </c>
    </row>
    <row r="63" spans="2:26" ht="22.5" customHeight="1">
      <c r="D63" s="31" t="s">
        <v>729</v>
      </c>
      <c r="E63" s="671" t="s">
        <v>907</v>
      </c>
      <c r="F63" s="671"/>
      <c r="G63" s="201"/>
      <c r="H63" s="191">
        <f t="shared" si="17"/>
        <v>1051</v>
      </c>
      <c r="I63" s="191">
        <f t="shared" si="19"/>
        <v>573</v>
      </c>
      <c r="J63" s="191">
        <f t="shared" si="18"/>
        <v>478</v>
      </c>
      <c r="K63" s="191">
        <v>2</v>
      </c>
      <c r="L63" s="191">
        <v>2</v>
      </c>
      <c r="M63" s="191">
        <v>51</v>
      </c>
      <c r="N63" s="191">
        <v>46</v>
      </c>
      <c r="O63" s="191"/>
      <c r="P63" s="191">
        <v>71</v>
      </c>
      <c r="Q63" s="191">
        <v>75</v>
      </c>
      <c r="R63" s="191">
        <v>95</v>
      </c>
      <c r="S63" s="191">
        <v>61</v>
      </c>
      <c r="T63" s="191">
        <v>85</v>
      </c>
      <c r="U63" s="191">
        <v>89</v>
      </c>
      <c r="V63" s="191">
        <v>76</v>
      </c>
      <c r="W63" s="191">
        <v>40</v>
      </c>
      <c r="X63" s="191">
        <v>193</v>
      </c>
      <c r="Y63" s="191">
        <v>165</v>
      </c>
      <c r="Z63" s="207" t="s">
        <v>916</v>
      </c>
    </row>
    <row r="64" spans="2:26" ht="22.5" customHeight="1">
      <c r="D64" s="31" t="s">
        <v>730</v>
      </c>
      <c r="E64" s="673" t="s">
        <v>908</v>
      </c>
      <c r="F64" s="673"/>
      <c r="G64" s="201"/>
      <c r="H64" s="191">
        <f t="shared" si="17"/>
        <v>1179</v>
      </c>
      <c r="I64" s="191">
        <f t="shared" si="19"/>
        <v>774</v>
      </c>
      <c r="J64" s="191">
        <f t="shared" si="18"/>
        <v>405</v>
      </c>
      <c r="K64" s="191">
        <v>3</v>
      </c>
      <c r="L64" s="191">
        <v>8</v>
      </c>
      <c r="M64" s="191">
        <v>59</v>
      </c>
      <c r="N64" s="191">
        <v>58</v>
      </c>
      <c r="O64" s="191"/>
      <c r="P64" s="191">
        <v>120</v>
      </c>
      <c r="Q64" s="191">
        <v>85</v>
      </c>
      <c r="R64" s="191">
        <v>166</v>
      </c>
      <c r="S64" s="191">
        <v>91</v>
      </c>
      <c r="T64" s="191">
        <v>160</v>
      </c>
      <c r="U64" s="191">
        <v>80</v>
      </c>
      <c r="V64" s="191">
        <v>112</v>
      </c>
      <c r="W64" s="191">
        <v>31</v>
      </c>
      <c r="X64" s="191">
        <v>154</v>
      </c>
      <c r="Y64" s="191">
        <v>52</v>
      </c>
      <c r="Z64" s="192" t="s">
        <v>918</v>
      </c>
    </row>
    <row r="65" spans="1:26" ht="22.5" customHeight="1">
      <c r="D65" s="31" t="s">
        <v>731</v>
      </c>
      <c r="E65" s="671" t="s">
        <v>909</v>
      </c>
      <c r="F65" s="671"/>
      <c r="G65" s="201"/>
      <c r="H65" s="191">
        <f t="shared" si="17"/>
        <v>5682</v>
      </c>
      <c r="I65" s="191">
        <f t="shared" si="19"/>
        <v>2310</v>
      </c>
      <c r="J65" s="191">
        <f t="shared" si="18"/>
        <v>3372</v>
      </c>
      <c r="K65" s="191">
        <v>85</v>
      </c>
      <c r="L65" s="191">
        <v>161</v>
      </c>
      <c r="M65" s="191">
        <v>431</v>
      </c>
      <c r="N65" s="191">
        <v>524</v>
      </c>
      <c r="O65" s="191"/>
      <c r="P65" s="191">
        <v>380</v>
      </c>
      <c r="Q65" s="191">
        <v>431</v>
      </c>
      <c r="R65" s="191">
        <v>403</v>
      </c>
      <c r="S65" s="191">
        <v>537</v>
      </c>
      <c r="T65" s="191">
        <v>401</v>
      </c>
      <c r="U65" s="191">
        <v>560</v>
      </c>
      <c r="V65" s="191">
        <v>210</v>
      </c>
      <c r="W65" s="191">
        <v>391</v>
      </c>
      <c r="X65" s="191">
        <v>400</v>
      </c>
      <c r="Y65" s="191">
        <v>768</v>
      </c>
      <c r="Z65" s="192" t="s">
        <v>917</v>
      </c>
    </row>
    <row r="66" spans="1:26" ht="22.5" customHeight="1">
      <c r="D66" s="31" t="s">
        <v>732</v>
      </c>
      <c r="E66" s="663" t="s">
        <v>910</v>
      </c>
      <c r="F66" s="663"/>
      <c r="G66" s="201"/>
      <c r="H66" s="191">
        <f t="shared" si="17"/>
        <v>2480</v>
      </c>
      <c r="I66" s="191">
        <f t="shared" si="19"/>
        <v>1049</v>
      </c>
      <c r="J66" s="191">
        <f t="shared" si="18"/>
        <v>1431</v>
      </c>
      <c r="K66" s="191">
        <v>26</v>
      </c>
      <c r="L66" s="191">
        <v>29</v>
      </c>
      <c r="M66" s="191">
        <v>153</v>
      </c>
      <c r="N66" s="191">
        <v>243</v>
      </c>
      <c r="O66" s="191"/>
      <c r="P66" s="191">
        <v>206</v>
      </c>
      <c r="Q66" s="191">
        <v>183</v>
      </c>
      <c r="R66" s="191">
        <v>186</v>
      </c>
      <c r="S66" s="191">
        <v>239</v>
      </c>
      <c r="T66" s="191">
        <v>167</v>
      </c>
      <c r="U66" s="191">
        <v>253</v>
      </c>
      <c r="V66" s="191">
        <v>111</v>
      </c>
      <c r="W66" s="191">
        <v>157</v>
      </c>
      <c r="X66" s="191">
        <v>200</v>
      </c>
      <c r="Y66" s="191">
        <v>327</v>
      </c>
      <c r="Z66" s="192" t="s">
        <v>919</v>
      </c>
    </row>
    <row r="67" spans="1:26" ht="22.5" customHeight="1">
      <c r="D67" s="31" t="s">
        <v>733</v>
      </c>
      <c r="E67" s="671" t="s">
        <v>911</v>
      </c>
      <c r="F67" s="671"/>
      <c r="G67" s="201"/>
      <c r="H67" s="191">
        <f t="shared" si="17"/>
        <v>2575</v>
      </c>
      <c r="I67" s="191">
        <f t="shared" si="19"/>
        <v>1206</v>
      </c>
      <c r="J67" s="191">
        <f t="shared" si="18"/>
        <v>1369</v>
      </c>
      <c r="K67" s="191">
        <v>11</v>
      </c>
      <c r="L67" s="191">
        <v>12</v>
      </c>
      <c r="M67" s="191">
        <v>136</v>
      </c>
      <c r="N67" s="191">
        <v>194</v>
      </c>
      <c r="O67" s="191"/>
      <c r="P67" s="191">
        <v>207</v>
      </c>
      <c r="Q67" s="191">
        <v>273</v>
      </c>
      <c r="R67" s="191">
        <v>265</v>
      </c>
      <c r="S67" s="191">
        <v>336</v>
      </c>
      <c r="T67" s="191">
        <v>333</v>
      </c>
      <c r="U67" s="191">
        <v>371</v>
      </c>
      <c r="V67" s="191">
        <v>109</v>
      </c>
      <c r="W67" s="191">
        <v>83</v>
      </c>
      <c r="X67" s="191">
        <v>145</v>
      </c>
      <c r="Y67" s="191">
        <v>100</v>
      </c>
      <c r="Z67" s="192" t="s">
        <v>920</v>
      </c>
    </row>
    <row r="68" spans="1:26" ht="22.5" customHeight="1">
      <c r="D68" s="31" t="s">
        <v>734</v>
      </c>
      <c r="E68" s="671" t="s">
        <v>912</v>
      </c>
      <c r="F68" s="671"/>
      <c r="G68" s="201"/>
      <c r="H68" s="191">
        <f t="shared" si="17"/>
        <v>10134</v>
      </c>
      <c r="I68" s="191">
        <f t="shared" si="19"/>
        <v>2734</v>
      </c>
      <c r="J68" s="191">
        <f t="shared" si="18"/>
        <v>7400</v>
      </c>
      <c r="K68" s="191">
        <v>16</v>
      </c>
      <c r="L68" s="191">
        <v>29</v>
      </c>
      <c r="M68" s="191">
        <v>461</v>
      </c>
      <c r="N68" s="191">
        <v>1311</v>
      </c>
      <c r="O68" s="191"/>
      <c r="P68" s="191">
        <v>677</v>
      </c>
      <c r="Q68" s="191">
        <v>1557</v>
      </c>
      <c r="R68" s="191">
        <v>560</v>
      </c>
      <c r="S68" s="191">
        <v>1798</v>
      </c>
      <c r="T68" s="191">
        <v>491</v>
      </c>
      <c r="U68" s="191">
        <v>1587</v>
      </c>
      <c r="V68" s="191">
        <v>190</v>
      </c>
      <c r="W68" s="191">
        <v>557</v>
      </c>
      <c r="X68" s="191">
        <v>339</v>
      </c>
      <c r="Y68" s="191">
        <v>561</v>
      </c>
      <c r="Z68" s="204" t="s">
        <v>747</v>
      </c>
    </row>
    <row r="69" spans="1:26" ht="22.5" customHeight="1">
      <c r="D69" s="31" t="s">
        <v>735</v>
      </c>
      <c r="E69" s="671" t="s">
        <v>725</v>
      </c>
      <c r="F69" s="671"/>
      <c r="G69" s="201"/>
      <c r="H69" s="191">
        <f t="shared" si="17"/>
        <v>317</v>
      </c>
      <c r="I69" s="191">
        <f t="shared" si="19"/>
        <v>186</v>
      </c>
      <c r="J69" s="191">
        <f t="shared" si="18"/>
        <v>131</v>
      </c>
      <c r="K69" s="191">
        <v>1</v>
      </c>
      <c r="L69" s="191" t="s">
        <v>287</v>
      </c>
      <c r="M69" s="191">
        <v>23</v>
      </c>
      <c r="N69" s="191">
        <v>27</v>
      </c>
      <c r="O69" s="191"/>
      <c r="P69" s="191">
        <v>50</v>
      </c>
      <c r="Q69" s="191">
        <v>25</v>
      </c>
      <c r="R69" s="191">
        <v>53</v>
      </c>
      <c r="S69" s="191">
        <v>46</v>
      </c>
      <c r="T69" s="191">
        <v>38</v>
      </c>
      <c r="U69" s="191">
        <v>26</v>
      </c>
      <c r="V69" s="191">
        <v>18</v>
      </c>
      <c r="W69" s="191">
        <v>6</v>
      </c>
      <c r="X69" s="191">
        <v>3</v>
      </c>
      <c r="Y69" s="191">
        <v>1</v>
      </c>
      <c r="Z69" s="192" t="s">
        <v>751</v>
      </c>
    </row>
    <row r="70" spans="1:26" ht="22.5" customHeight="1">
      <c r="C70" s="193"/>
      <c r="D70" s="31" t="s">
        <v>736</v>
      </c>
      <c r="E70" s="676" t="s">
        <v>913</v>
      </c>
      <c r="F70" s="676"/>
      <c r="G70" s="195"/>
      <c r="H70" s="191">
        <f>IF(SUM(I70:J70)=0,"－",SUM(I70:J70))</f>
        <v>3409</v>
      </c>
      <c r="I70" s="191">
        <f>IF(SUM(K70,M70,P70,R70,T70,V70,X70)=0,"－",SUM(K70,M70,P70,R70,T70,V70,X70))</f>
        <v>1993</v>
      </c>
      <c r="J70" s="191">
        <f t="shared" si="18"/>
        <v>1416</v>
      </c>
      <c r="K70" s="191">
        <v>16</v>
      </c>
      <c r="L70" s="191">
        <v>6</v>
      </c>
      <c r="M70" s="191">
        <v>135</v>
      </c>
      <c r="N70" s="191">
        <v>93</v>
      </c>
      <c r="O70" s="191"/>
      <c r="P70" s="191">
        <v>294</v>
      </c>
      <c r="Q70" s="191">
        <v>191</v>
      </c>
      <c r="R70" s="191">
        <v>350</v>
      </c>
      <c r="S70" s="191">
        <v>248</v>
      </c>
      <c r="T70" s="191">
        <v>429</v>
      </c>
      <c r="U70" s="191">
        <v>302</v>
      </c>
      <c r="V70" s="191">
        <v>291</v>
      </c>
      <c r="W70" s="191">
        <v>197</v>
      </c>
      <c r="X70" s="191">
        <v>478</v>
      </c>
      <c r="Y70" s="191">
        <v>379</v>
      </c>
      <c r="Z70" s="192" t="s">
        <v>921</v>
      </c>
    </row>
    <row r="71" spans="1:26" ht="22.5" customHeight="1">
      <c r="C71" s="193"/>
      <c r="D71" s="31" t="s">
        <v>737</v>
      </c>
      <c r="E71" s="677" t="s">
        <v>914</v>
      </c>
      <c r="F71" s="677"/>
      <c r="G71" s="195"/>
      <c r="H71" s="191">
        <f>IF(SUM(I71:J71)=0,"－",SUM(I71:J71))</f>
        <v>2603</v>
      </c>
      <c r="I71" s="191">
        <f>IF(SUM(K71,M71,P71,R71,T71,V71,X71)=0,"－",SUM(K71,M71,P71,R71,T71,V71,X71))</f>
        <v>1998</v>
      </c>
      <c r="J71" s="191">
        <f t="shared" si="18"/>
        <v>605</v>
      </c>
      <c r="K71" s="191">
        <v>106</v>
      </c>
      <c r="L71" s="191">
        <v>3</v>
      </c>
      <c r="M71" s="191">
        <v>508</v>
      </c>
      <c r="N71" s="191">
        <v>100</v>
      </c>
      <c r="O71" s="191"/>
      <c r="P71" s="191">
        <v>400</v>
      </c>
      <c r="Q71" s="191">
        <v>176</v>
      </c>
      <c r="R71" s="191">
        <v>422</v>
      </c>
      <c r="S71" s="191">
        <v>168</v>
      </c>
      <c r="T71" s="191">
        <v>415</v>
      </c>
      <c r="U71" s="191">
        <v>114</v>
      </c>
      <c r="V71" s="191">
        <v>91</v>
      </c>
      <c r="W71" s="191">
        <v>25</v>
      </c>
      <c r="X71" s="191">
        <v>56</v>
      </c>
      <c r="Y71" s="191">
        <v>19</v>
      </c>
      <c r="Z71" s="192" t="s">
        <v>922</v>
      </c>
    </row>
    <row r="72" spans="1:26" ht="11.25" customHeight="1">
      <c r="C72" s="193"/>
      <c r="D72" s="193"/>
      <c r="E72" s="193"/>
      <c r="G72" s="195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2"/>
    </row>
    <row r="73" spans="1:26" ht="22.5" customHeight="1">
      <c r="C73" s="205"/>
      <c r="D73" s="205"/>
      <c r="E73" s="622" t="s">
        <v>273</v>
      </c>
      <c r="F73" s="622"/>
      <c r="G73" s="206"/>
      <c r="H73" s="198">
        <f t="shared" si="17"/>
        <v>4025</v>
      </c>
      <c r="I73" s="198">
        <f>IF(SUM(K73,M73,P73,R73,T73,V73,X73)=0,"－",SUM(K73,M73,P73,R73,T73,V73,X73))</f>
        <v>2173</v>
      </c>
      <c r="J73" s="198">
        <f>IF(SUM(L73,N73,Q73,S73,U73,W73,Y73)=0,"－",SUM(L73,N73,Q73,S73,U73,W73,Y73))</f>
        <v>1852</v>
      </c>
      <c r="K73" s="198">
        <v>23</v>
      </c>
      <c r="L73" s="198">
        <v>20</v>
      </c>
      <c r="M73" s="198">
        <v>487</v>
      </c>
      <c r="N73" s="198">
        <v>491</v>
      </c>
      <c r="O73" s="198"/>
      <c r="P73" s="198">
        <v>537</v>
      </c>
      <c r="Q73" s="198">
        <v>446</v>
      </c>
      <c r="R73" s="198">
        <v>515</v>
      </c>
      <c r="S73" s="198">
        <v>391</v>
      </c>
      <c r="T73" s="198">
        <v>289</v>
      </c>
      <c r="U73" s="198">
        <v>233</v>
      </c>
      <c r="V73" s="198">
        <v>130</v>
      </c>
      <c r="W73" s="198">
        <v>110</v>
      </c>
      <c r="X73" s="198">
        <v>192</v>
      </c>
      <c r="Y73" s="198">
        <v>161</v>
      </c>
      <c r="Z73" s="199" t="s">
        <v>274</v>
      </c>
    </row>
    <row r="74" spans="1:26" ht="11.25" customHeight="1">
      <c r="B74" s="193"/>
      <c r="C74" s="193"/>
      <c r="D74" s="193"/>
      <c r="E74" s="193"/>
      <c r="G74" s="195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2"/>
    </row>
    <row r="75" spans="1:26" ht="22.5" customHeight="1">
      <c r="B75" s="622" t="s">
        <v>275</v>
      </c>
      <c r="C75" s="622"/>
      <c r="D75" s="622"/>
      <c r="E75" s="622"/>
      <c r="F75" s="622"/>
      <c r="G75" s="197"/>
      <c r="H75" s="198">
        <f>IF(SUM(I75:J75)=0,"－",SUM(I75:J75))</f>
        <v>3258</v>
      </c>
      <c r="I75" s="198">
        <f>IF(SUM(K75,M75,P75,R75,T75,V75,X75)=0,"－",SUM(K75,M75,P75,R75,T75,V75,X75))</f>
        <v>2118</v>
      </c>
      <c r="J75" s="198">
        <f>IF(SUM(L75,N75,Q75,S75,U75,W75,Y75)=0,"－",SUM(L75,N75,Q75,S75,U75,W75,Y75))</f>
        <v>1140</v>
      </c>
      <c r="K75" s="198">
        <v>43</v>
      </c>
      <c r="L75" s="198">
        <v>29</v>
      </c>
      <c r="M75" s="198">
        <v>374</v>
      </c>
      <c r="N75" s="198">
        <v>253</v>
      </c>
      <c r="O75" s="198"/>
      <c r="P75" s="198">
        <v>390</v>
      </c>
      <c r="Q75" s="198">
        <v>240</v>
      </c>
      <c r="R75" s="198">
        <v>424</v>
      </c>
      <c r="S75" s="198">
        <v>277</v>
      </c>
      <c r="T75" s="198">
        <v>401</v>
      </c>
      <c r="U75" s="198">
        <v>183</v>
      </c>
      <c r="V75" s="198">
        <v>225</v>
      </c>
      <c r="W75" s="198">
        <v>81</v>
      </c>
      <c r="X75" s="198">
        <v>261</v>
      </c>
      <c r="Y75" s="198">
        <v>77</v>
      </c>
      <c r="Z75" s="199" t="s">
        <v>276</v>
      </c>
    </row>
    <row r="76" spans="1:26" ht="11.25" customHeight="1">
      <c r="B76" s="193"/>
      <c r="C76" s="193"/>
      <c r="D76" s="193"/>
      <c r="E76" s="193"/>
      <c r="F76" s="193"/>
      <c r="G76" s="195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2"/>
    </row>
    <row r="77" spans="1:26" ht="22.5" customHeight="1">
      <c r="A77" s="390"/>
      <c r="B77" s="658" t="s">
        <v>817</v>
      </c>
      <c r="C77" s="659"/>
      <c r="D77" s="659"/>
      <c r="E77" s="659"/>
      <c r="F77" s="659"/>
      <c r="G77" s="391"/>
      <c r="H77" s="392">
        <f>IF(SUM(I77:J77)=0,"－",SUM(I77:J77))</f>
        <v>47449</v>
      </c>
      <c r="I77" s="392">
        <f>IF(SUM(K77,M77,P77,R77,T77,V77,X77)=0,"－",SUM(K77,M77,P77,R77,T77,V77,X77))</f>
        <v>16775</v>
      </c>
      <c r="J77" s="392">
        <f>IF(SUM(L77,N77,Q77,S77,U77,W77,Y77)=0,"－",SUM(L77,N77,Q77,S77,U77,W77,Y77))</f>
        <v>30674</v>
      </c>
      <c r="K77" s="392">
        <v>2498</v>
      </c>
      <c r="L77" s="392">
        <v>2754</v>
      </c>
      <c r="M77" s="392">
        <v>1656</v>
      </c>
      <c r="N77" s="392">
        <v>1990</v>
      </c>
      <c r="O77" s="198"/>
      <c r="P77" s="392">
        <v>324</v>
      </c>
      <c r="Q77" s="392">
        <v>1404</v>
      </c>
      <c r="R77" s="392">
        <v>343</v>
      </c>
      <c r="S77" s="392">
        <v>1436</v>
      </c>
      <c r="T77" s="392">
        <v>484</v>
      </c>
      <c r="U77" s="392">
        <v>1837</v>
      </c>
      <c r="V77" s="392">
        <v>871</v>
      </c>
      <c r="W77" s="392">
        <v>1890</v>
      </c>
      <c r="X77" s="392">
        <v>10599</v>
      </c>
      <c r="Y77" s="392">
        <v>19363</v>
      </c>
      <c r="Z77" s="393" t="s">
        <v>277</v>
      </c>
    </row>
    <row r="78" spans="1:26" ht="10.5" customHeight="1">
      <c r="B78" s="388"/>
      <c r="C78" s="389"/>
      <c r="D78" s="389"/>
      <c r="E78" s="389"/>
      <c r="F78" s="389"/>
      <c r="G78" s="190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9"/>
    </row>
    <row r="79" spans="1:26" ht="22.5" customHeight="1">
      <c r="A79" s="390"/>
      <c r="B79" s="674" t="s">
        <v>1006</v>
      </c>
      <c r="C79" s="674"/>
      <c r="D79" s="674"/>
      <c r="E79" s="674"/>
      <c r="F79" s="674"/>
      <c r="G79" s="391"/>
      <c r="H79" s="392">
        <f>SUM(I79,J79)</f>
        <v>3220</v>
      </c>
      <c r="I79" s="392">
        <v>1514</v>
      </c>
      <c r="J79" s="392">
        <v>1706</v>
      </c>
      <c r="K79" s="392">
        <v>203</v>
      </c>
      <c r="L79" s="392">
        <v>205</v>
      </c>
      <c r="M79" s="392">
        <v>511</v>
      </c>
      <c r="N79" s="392">
        <v>470</v>
      </c>
      <c r="O79" s="198"/>
      <c r="P79" s="392">
        <v>255</v>
      </c>
      <c r="Q79" s="392">
        <v>305</v>
      </c>
      <c r="R79" s="392">
        <v>229</v>
      </c>
      <c r="S79" s="392">
        <v>297</v>
      </c>
      <c r="T79" s="392">
        <v>144</v>
      </c>
      <c r="U79" s="392">
        <v>187</v>
      </c>
      <c r="V79" s="392">
        <v>54</v>
      </c>
      <c r="W79" s="392">
        <v>53</v>
      </c>
      <c r="X79" s="392">
        <v>118</v>
      </c>
      <c r="Y79" s="392">
        <v>189</v>
      </c>
      <c r="Z79" s="393" t="s">
        <v>1007</v>
      </c>
    </row>
    <row r="80" spans="1:26" ht="10.5" customHeight="1" thickBot="1">
      <c r="B80" s="388"/>
      <c r="C80" s="389"/>
      <c r="D80" s="389"/>
      <c r="E80" s="389"/>
      <c r="F80" s="389"/>
      <c r="G80" s="190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9"/>
    </row>
    <row r="81" spans="1:26" ht="22.5" customHeight="1">
      <c r="A81" s="660"/>
      <c r="B81" s="660"/>
      <c r="C81" s="660"/>
      <c r="D81" s="660"/>
      <c r="E81" s="660"/>
      <c r="F81" s="660"/>
      <c r="G81" s="660"/>
      <c r="H81" s="660"/>
      <c r="I81" s="208"/>
      <c r="J81" s="208"/>
      <c r="K81" s="208"/>
      <c r="L81" s="208"/>
      <c r="M81" s="208"/>
      <c r="N81" s="208"/>
      <c r="O81" s="193"/>
      <c r="P81" s="208"/>
      <c r="Q81" s="208"/>
      <c r="R81" s="208"/>
      <c r="S81" s="208"/>
      <c r="T81" s="208"/>
      <c r="U81" s="208"/>
      <c r="V81" s="208"/>
      <c r="W81" s="208"/>
      <c r="X81" s="656" t="s">
        <v>976</v>
      </c>
      <c r="Y81" s="657"/>
      <c r="Z81" s="657"/>
    </row>
    <row r="82" spans="1:26" ht="22.5" customHeight="1">
      <c r="A82" s="661"/>
      <c r="B82" s="661"/>
      <c r="C82" s="661"/>
      <c r="D82" s="661"/>
      <c r="E82" s="661"/>
      <c r="F82" s="661"/>
      <c r="G82" s="661"/>
      <c r="H82" s="661"/>
      <c r="I82" s="662"/>
      <c r="J82" s="662"/>
      <c r="K82" s="662"/>
      <c r="L82" s="662"/>
      <c r="M82" s="662"/>
      <c r="N82" s="662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606" t="s">
        <v>1008</v>
      </c>
      <c r="Z82" s="607"/>
    </row>
  </sheetData>
  <mergeCells count="47">
    <mergeCell ref="B79:F79"/>
    <mergeCell ref="E48:F48"/>
    <mergeCell ref="E70:F70"/>
    <mergeCell ref="E71:F71"/>
    <mergeCell ref="E59:F59"/>
    <mergeCell ref="E58:F58"/>
    <mergeCell ref="E55:F55"/>
    <mergeCell ref="E54:F54"/>
    <mergeCell ref="E53:F53"/>
    <mergeCell ref="E50:F50"/>
    <mergeCell ref="A42:F42"/>
    <mergeCell ref="E65:F65"/>
    <mergeCell ref="E64:F64"/>
    <mergeCell ref="E63:F63"/>
    <mergeCell ref="E62:F62"/>
    <mergeCell ref="E61:F61"/>
    <mergeCell ref="E60:F60"/>
    <mergeCell ref="T3:U3"/>
    <mergeCell ref="R3:S3"/>
    <mergeCell ref="C6:F6"/>
    <mergeCell ref="A3:G4"/>
    <mergeCell ref="H3:J3"/>
    <mergeCell ref="B75:F75"/>
    <mergeCell ref="E73:F73"/>
    <mergeCell ref="E69:F69"/>
    <mergeCell ref="E68:F68"/>
    <mergeCell ref="E67:F67"/>
    <mergeCell ref="A8:F8"/>
    <mergeCell ref="P1:Z1"/>
    <mergeCell ref="B1:N1"/>
    <mergeCell ref="A5:F5"/>
    <mergeCell ref="Z3:Z4"/>
    <mergeCell ref="M3:N3"/>
    <mergeCell ref="V3:W3"/>
    <mergeCell ref="P3:Q3"/>
    <mergeCell ref="X3:Y3"/>
    <mergeCell ref="K3:L3"/>
    <mergeCell ref="B9:F9"/>
    <mergeCell ref="C39:F39"/>
    <mergeCell ref="B41:F41"/>
    <mergeCell ref="B43:F43"/>
    <mergeCell ref="Y82:Z82"/>
    <mergeCell ref="X81:Z81"/>
    <mergeCell ref="B77:F77"/>
    <mergeCell ref="A81:H81"/>
    <mergeCell ref="A82:N82"/>
    <mergeCell ref="E66:F66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3"/>
  <sheetViews>
    <sheetView showGridLines="0" tabSelected="1" topLeftCell="A34" zoomScale="80" zoomScaleNormal="80" workbookViewId="0"/>
  </sheetViews>
  <sheetFormatPr defaultColWidth="4.625" defaultRowHeight="21.95" customHeight="1"/>
  <cols>
    <col min="1" max="1" width="4.625" style="20" customWidth="1"/>
    <col min="2" max="2" width="4.625" style="4" customWidth="1"/>
    <col min="3" max="3" width="5.625" style="4" customWidth="1"/>
    <col min="4" max="5" width="4.625" style="4" customWidth="1"/>
    <col min="6" max="6" width="1.25" style="4" customWidth="1"/>
    <col min="7" max="8" width="4.625" style="4" customWidth="1"/>
    <col min="9" max="9" width="1.25" style="4" customWidth="1"/>
    <col min="10" max="26" width="4.625" style="4" customWidth="1"/>
    <col min="27" max="27" width="5.125" style="4" customWidth="1"/>
    <col min="28" max="28" width="4.625" style="4"/>
    <col min="29" max="29" width="7" style="4" bestFit="1" customWidth="1"/>
    <col min="30" max="16384" width="4.625" style="4"/>
  </cols>
  <sheetData>
    <row r="1" spans="1:39" ht="21.95" customHeight="1">
      <c r="A1" s="515" t="s">
        <v>802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</row>
    <row r="2" spans="1:39" ht="21.95" customHeight="1" thickBot="1">
      <c r="A2" s="456" t="s">
        <v>590</v>
      </c>
      <c r="B2" s="457"/>
      <c r="C2" s="457"/>
      <c r="D2" s="457"/>
      <c r="E2" s="457"/>
      <c r="F2" s="457"/>
      <c r="G2" s="457"/>
      <c r="H2" s="25"/>
      <c r="I2" s="25"/>
      <c r="J2" s="25"/>
      <c r="K2" s="25"/>
      <c r="L2" s="25"/>
      <c r="R2" s="83"/>
      <c r="Y2" s="701" t="s">
        <v>181</v>
      </c>
      <c r="Z2" s="645"/>
      <c r="AA2" s="645"/>
    </row>
    <row r="3" spans="1:39" ht="21.95" customHeight="1">
      <c r="A3" s="685" t="s">
        <v>591</v>
      </c>
      <c r="B3" s="685"/>
      <c r="C3" s="685"/>
      <c r="D3" s="685"/>
      <c r="E3" s="685"/>
      <c r="F3" s="686"/>
      <c r="G3" s="684" t="s">
        <v>592</v>
      </c>
      <c r="H3" s="685"/>
      <c r="I3" s="686"/>
      <c r="J3" s="510" t="s">
        <v>593</v>
      </c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702" t="s">
        <v>594</v>
      </c>
      <c r="Y3" s="711"/>
      <c r="Z3" s="702" t="s">
        <v>595</v>
      </c>
      <c r="AA3" s="703"/>
    </row>
    <row r="4" spans="1:39" ht="21.95" customHeight="1">
      <c r="A4" s="688"/>
      <c r="B4" s="688"/>
      <c r="C4" s="688"/>
      <c r="D4" s="688"/>
      <c r="E4" s="688"/>
      <c r="F4" s="689"/>
      <c r="G4" s="687"/>
      <c r="H4" s="688"/>
      <c r="I4" s="689"/>
      <c r="J4" s="708" t="s">
        <v>592</v>
      </c>
      <c r="K4" s="708"/>
      <c r="L4" s="534" t="s">
        <v>596</v>
      </c>
      <c r="M4" s="534"/>
      <c r="N4" s="534"/>
      <c r="O4" s="534"/>
      <c r="P4" s="534"/>
      <c r="Q4" s="534"/>
      <c r="R4" s="534"/>
      <c r="S4" s="534"/>
      <c r="T4" s="534"/>
      <c r="U4" s="534"/>
      <c r="V4" s="714" t="s">
        <v>819</v>
      </c>
      <c r="W4" s="714"/>
      <c r="X4" s="704"/>
      <c r="Y4" s="712"/>
      <c r="Z4" s="704"/>
      <c r="AA4" s="705"/>
    </row>
    <row r="5" spans="1:39" ht="21.95" customHeight="1">
      <c r="A5" s="688"/>
      <c r="B5" s="688"/>
      <c r="C5" s="688"/>
      <c r="D5" s="688"/>
      <c r="E5" s="688"/>
      <c r="F5" s="689"/>
      <c r="G5" s="687"/>
      <c r="H5" s="688"/>
      <c r="I5" s="689"/>
      <c r="J5" s="534"/>
      <c r="K5" s="534"/>
      <c r="L5" s="708" t="s">
        <v>592</v>
      </c>
      <c r="M5" s="708"/>
      <c r="N5" s="697" t="s">
        <v>597</v>
      </c>
      <c r="O5" s="697"/>
      <c r="P5" s="697" t="s">
        <v>598</v>
      </c>
      <c r="Q5" s="697"/>
      <c r="R5" s="697" t="s">
        <v>599</v>
      </c>
      <c r="S5" s="697"/>
      <c r="T5" s="697" t="s">
        <v>600</v>
      </c>
      <c r="U5" s="697"/>
      <c r="V5" s="699" t="s">
        <v>601</v>
      </c>
      <c r="W5" s="699"/>
      <c r="X5" s="704"/>
      <c r="Y5" s="712"/>
      <c r="Z5" s="704"/>
      <c r="AA5" s="705"/>
    </row>
    <row r="6" spans="1:39" ht="21.95" customHeight="1">
      <c r="A6" s="688"/>
      <c r="B6" s="688"/>
      <c r="C6" s="688"/>
      <c r="D6" s="688"/>
      <c r="E6" s="688"/>
      <c r="F6" s="689"/>
      <c r="G6" s="687"/>
      <c r="H6" s="688"/>
      <c r="I6" s="689"/>
      <c r="J6" s="534"/>
      <c r="K6" s="534"/>
      <c r="L6" s="534"/>
      <c r="M6" s="534"/>
      <c r="N6" s="699" t="s">
        <v>820</v>
      </c>
      <c r="O6" s="699"/>
      <c r="P6" s="699" t="s">
        <v>602</v>
      </c>
      <c r="Q6" s="699"/>
      <c r="R6" s="699" t="s">
        <v>602</v>
      </c>
      <c r="S6" s="699"/>
      <c r="T6" s="699" t="s">
        <v>602</v>
      </c>
      <c r="U6" s="699"/>
      <c r="V6" s="699" t="s">
        <v>603</v>
      </c>
      <c r="W6" s="699"/>
      <c r="X6" s="704"/>
      <c r="Y6" s="712"/>
      <c r="Z6" s="704"/>
      <c r="AA6" s="705"/>
    </row>
    <row r="7" spans="1:39" ht="21.95" customHeight="1">
      <c r="A7" s="691"/>
      <c r="B7" s="691"/>
      <c r="C7" s="691"/>
      <c r="D7" s="691"/>
      <c r="E7" s="691"/>
      <c r="F7" s="692"/>
      <c r="G7" s="690"/>
      <c r="H7" s="691"/>
      <c r="I7" s="692"/>
      <c r="J7" s="534"/>
      <c r="K7" s="534"/>
      <c r="L7" s="534"/>
      <c r="M7" s="534"/>
      <c r="N7" s="698" t="s">
        <v>604</v>
      </c>
      <c r="O7" s="698"/>
      <c r="P7" s="698" t="s">
        <v>605</v>
      </c>
      <c r="Q7" s="698"/>
      <c r="R7" s="698" t="s">
        <v>605</v>
      </c>
      <c r="S7" s="698"/>
      <c r="T7" s="698" t="s">
        <v>605</v>
      </c>
      <c r="U7" s="698"/>
      <c r="V7" s="710" t="s">
        <v>606</v>
      </c>
      <c r="W7" s="710"/>
      <c r="X7" s="706"/>
      <c r="Y7" s="713"/>
      <c r="Z7" s="706"/>
      <c r="AA7" s="707"/>
    </row>
    <row r="8" spans="1:39" ht="21.95" customHeight="1">
      <c r="A8" s="695" t="s">
        <v>866</v>
      </c>
      <c r="B8" s="696"/>
      <c r="C8" s="696"/>
      <c r="D8" s="696"/>
      <c r="E8" s="696"/>
      <c r="F8" s="210"/>
      <c r="G8" s="693">
        <v>55394</v>
      </c>
      <c r="H8" s="694"/>
      <c r="I8" s="694"/>
      <c r="J8" s="461">
        <f>SUM(L8,V8)</f>
        <v>30973</v>
      </c>
      <c r="K8" s="461"/>
      <c r="L8" s="461">
        <f>SUM(N8:U8)</f>
        <v>27248</v>
      </c>
      <c r="M8" s="461"/>
      <c r="N8" s="461">
        <v>10985</v>
      </c>
      <c r="O8" s="461"/>
      <c r="P8" s="461">
        <v>11114</v>
      </c>
      <c r="Q8" s="461"/>
      <c r="R8" s="461">
        <v>673</v>
      </c>
      <c r="S8" s="461"/>
      <c r="T8" s="461">
        <v>4476</v>
      </c>
      <c r="U8" s="461"/>
      <c r="V8" s="461">
        <v>3725</v>
      </c>
      <c r="W8" s="461"/>
      <c r="X8" s="461">
        <v>704</v>
      </c>
      <c r="Y8" s="461"/>
      <c r="Z8" s="709">
        <v>23577</v>
      </c>
      <c r="AA8" s="709"/>
    </row>
    <row r="9" spans="1:39" ht="21.95" customHeight="1">
      <c r="A9" s="570" t="s">
        <v>867</v>
      </c>
      <c r="B9" s="682"/>
      <c r="C9" s="682"/>
      <c r="D9" s="682"/>
      <c r="E9" s="682"/>
      <c r="F9" s="212"/>
      <c r="G9" s="679">
        <v>115006</v>
      </c>
      <c r="H9" s="680"/>
      <c r="I9" s="680"/>
      <c r="J9" s="461">
        <f>SUM(L9,V9)</f>
        <v>89353</v>
      </c>
      <c r="K9" s="461"/>
      <c r="L9" s="461">
        <f>SUM(N9:U9)</f>
        <v>74418</v>
      </c>
      <c r="M9" s="461"/>
      <c r="N9" s="461">
        <v>21970</v>
      </c>
      <c r="O9" s="461"/>
      <c r="P9" s="461">
        <v>40437</v>
      </c>
      <c r="Q9" s="461"/>
      <c r="R9" s="461">
        <v>1505</v>
      </c>
      <c r="S9" s="461"/>
      <c r="T9" s="461">
        <v>10506</v>
      </c>
      <c r="U9" s="461"/>
      <c r="V9" s="461">
        <v>14935</v>
      </c>
      <c r="W9" s="461"/>
      <c r="X9" s="461">
        <v>1714</v>
      </c>
      <c r="Y9" s="461"/>
      <c r="Z9" s="709">
        <v>23577</v>
      </c>
      <c r="AA9" s="709"/>
      <c r="AC9" s="387"/>
    </row>
    <row r="10" spans="1:39" ht="21.95" customHeight="1">
      <c r="A10" s="570" t="s">
        <v>861</v>
      </c>
      <c r="B10" s="682"/>
      <c r="C10" s="682"/>
      <c r="D10" s="682"/>
      <c r="E10" s="682"/>
      <c r="F10" s="212"/>
      <c r="G10" s="715">
        <f>G9/G8</f>
        <v>2.0761454309130953</v>
      </c>
      <c r="H10" s="716"/>
      <c r="I10" s="716"/>
      <c r="J10" s="700">
        <f>J9/J8</f>
        <v>2.8848674652116357</v>
      </c>
      <c r="K10" s="700"/>
      <c r="L10" s="700">
        <f>L9/L8</f>
        <v>2.7311362301820319</v>
      </c>
      <c r="M10" s="700"/>
      <c r="N10" s="700">
        <f>N9/N8</f>
        <v>2</v>
      </c>
      <c r="O10" s="700"/>
      <c r="P10" s="700">
        <f>P9/P8</f>
        <v>3.6383840201547599</v>
      </c>
      <c r="Q10" s="700"/>
      <c r="R10" s="700">
        <f>R9/R8</f>
        <v>2.2362555720653789</v>
      </c>
      <c r="S10" s="700"/>
      <c r="T10" s="700">
        <f>T9/T8</f>
        <v>2.3471849865951744</v>
      </c>
      <c r="U10" s="700"/>
      <c r="V10" s="700">
        <f>V9/V8</f>
        <v>4.009395973154362</v>
      </c>
      <c r="W10" s="700"/>
      <c r="X10" s="700">
        <f>X9/X8</f>
        <v>2.4346590909090908</v>
      </c>
      <c r="Y10" s="700"/>
      <c r="Z10" s="719">
        <f>Z9/Z8</f>
        <v>1</v>
      </c>
      <c r="AA10" s="719"/>
    </row>
    <row r="11" spans="1:39" ht="21.95" customHeight="1">
      <c r="A11" s="688" t="s">
        <v>607</v>
      </c>
      <c r="B11" s="638"/>
      <c r="C11" s="638"/>
      <c r="D11" s="638"/>
      <c r="E11" s="638"/>
      <c r="F11" s="214"/>
      <c r="G11" s="679"/>
      <c r="H11" s="680"/>
      <c r="I11" s="680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461"/>
      <c r="Z11" s="461"/>
      <c r="AA11" s="461"/>
    </row>
    <row r="12" spans="1:39" ht="21.95" customHeight="1">
      <c r="A12" s="570" t="s">
        <v>868</v>
      </c>
      <c r="B12" s="682"/>
      <c r="C12" s="682"/>
      <c r="D12" s="682"/>
      <c r="E12" s="682"/>
      <c r="F12" s="212"/>
      <c r="G12" s="679">
        <f>SUM(J12,X12:AA12)</f>
        <v>3783</v>
      </c>
      <c r="H12" s="680"/>
      <c r="I12" s="680"/>
      <c r="J12" s="461">
        <f>SUM(L12,V12)</f>
        <v>3775</v>
      </c>
      <c r="K12" s="461"/>
      <c r="L12" s="461">
        <f>SUM(N12:U12)</f>
        <v>3280</v>
      </c>
      <c r="M12" s="461"/>
      <c r="N12" s="461" t="s">
        <v>898</v>
      </c>
      <c r="O12" s="461"/>
      <c r="P12" s="461">
        <v>3027</v>
      </c>
      <c r="Q12" s="461"/>
      <c r="R12" s="461">
        <v>15</v>
      </c>
      <c r="S12" s="461"/>
      <c r="T12" s="461">
        <v>238</v>
      </c>
      <c r="U12" s="461"/>
      <c r="V12" s="461">
        <v>495</v>
      </c>
      <c r="W12" s="461"/>
      <c r="X12" s="461">
        <v>8</v>
      </c>
      <c r="Y12" s="461"/>
      <c r="Z12" s="720" t="s">
        <v>1001</v>
      </c>
      <c r="AA12" s="720"/>
    </row>
    <row r="13" spans="1:39" ht="21.95" customHeight="1">
      <c r="A13" s="726" t="s">
        <v>869</v>
      </c>
      <c r="B13" s="727"/>
      <c r="C13" s="727"/>
      <c r="D13" s="727"/>
      <c r="E13" s="727"/>
      <c r="F13" s="212"/>
      <c r="G13" s="679">
        <f>SUM(J13,X13:AA13)</f>
        <v>15291</v>
      </c>
      <c r="H13" s="680"/>
      <c r="I13" s="680"/>
      <c r="J13" s="461">
        <f>SUM(L13,V13)</f>
        <v>15251</v>
      </c>
      <c r="K13" s="461"/>
      <c r="L13" s="461">
        <f>SUM(N13:U13)</f>
        <v>12531</v>
      </c>
      <c r="M13" s="461"/>
      <c r="N13" s="461" t="s">
        <v>898</v>
      </c>
      <c r="O13" s="461"/>
      <c r="P13" s="461">
        <v>11774</v>
      </c>
      <c r="Q13" s="461"/>
      <c r="R13" s="461">
        <v>40</v>
      </c>
      <c r="S13" s="461"/>
      <c r="T13" s="461">
        <v>717</v>
      </c>
      <c r="U13" s="461"/>
      <c r="V13" s="461">
        <v>2720</v>
      </c>
      <c r="W13" s="461"/>
      <c r="X13" s="461">
        <v>40</v>
      </c>
      <c r="Y13" s="461"/>
      <c r="Z13" s="720" t="s">
        <v>898</v>
      </c>
      <c r="AA13" s="720"/>
    </row>
    <row r="14" spans="1:39" ht="21.95" customHeight="1">
      <c r="A14" s="570" t="s">
        <v>862</v>
      </c>
      <c r="B14" s="682"/>
      <c r="C14" s="682"/>
      <c r="D14" s="682"/>
      <c r="E14" s="682"/>
      <c r="F14" s="212"/>
      <c r="G14" s="679">
        <f>SUM(J14,X14:AA14)</f>
        <v>5005</v>
      </c>
      <c r="H14" s="680"/>
      <c r="I14" s="680"/>
      <c r="J14" s="461">
        <f>SUM(L14,V14)</f>
        <v>4995</v>
      </c>
      <c r="K14" s="461"/>
      <c r="L14" s="461">
        <f>SUM(N14:U14)</f>
        <v>4356</v>
      </c>
      <c r="M14" s="461"/>
      <c r="N14" s="461" t="s">
        <v>898</v>
      </c>
      <c r="O14" s="461"/>
      <c r="P14" s="461">
        <v>4042</v>
      </c>
      <c r="Q14" s="461"/>
      <c r="R14" s="461">
        <v>18</v>
      </c>
      <c r="S14" s="461"/>
      <c r="T14" s="461">
        <v>296</v>
      </c>
      <c r="U14" s="461"/>
      <c r="V14" s="461">
        <v>639</v>
      </c>
      <c r="W14" s="461"/>
      <c r="X14" s="461">
        <v>10</v>
      </c>
      <c r="Y14" s="461"/>
      <c r="Z14" s="720" t="s">
        <v>898</v>
      </c>
      <c r="AA14" s="720"/>
    </row>
    <row r="15" spans="1:39" ht="9.75" customHeight="1">
      <c r="A15" s="570"/>
      <c r="B15" s="682"/>
      <c r="C15" s="682"/>
      <c r="D15" s="682"/>
      <c r="E15" s="682"/>
      <c r="F15" s="212"/>
      <c r="G15" s="679"/>
      <c r="H15" s="680"/>
      <c r="I15" s="680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1"/>
      <c r="Y15" s="461"/>
      <c r="Z15" s="461"/>
      <c r="AA15" s="461"/>
    </row>
    <row r="16" spans="1:39" ht="21.95" customHeight="1">
      <c r="A16" s="726" t="s">
        <v>872</v>
      </c>
      <c r="B16" s="727"/>
      <c r="C16" s="727"/>
      <c r="D16" s="727"/>
      <c r="E16" s="727"/>
      <c r="F16" s="212"/>
      <c r="G16" s="679">
        <v>9281</v>
      </c>
      <c r="H16" s="680"/>
      <c r="I16" s="680"/>
      <c r="J16" s="461">
        <f>SUM(L16,V16)</f>
        <v>9226</v>
      </c>
      <c r="K16" s="461"/>
      <c r="L16" s="461">
        <f t="shared" ref="L16:L21" si="0">SUM(N16:U16)</f>
        <v>7757</v>
      </c>
      <c r="M16" s="461"/>
      <c r="N16" s="461" t="s">
        <v>898</v>
      </c>
      <c r="O16" s="461"/>
      <c r="P16" s="461">
        <v>6399</v>
      </c>
      <c r="Q16" s="461"/>
      <c r="R16" s="461">
        <v>121</v>
      </c>
      <c r="S16" s="461"/>
      <c r="T16" s="461">
        <v>1237</v>
      </c>
      <c r="U16" s="461"/>
      <c r="V16" s="461">
        <v>1469</v>
      </c>
      <c r="W16" s="461"/>
      <c r="X16" s="461">
        <v>37</v>
      </c>
      <c r="Y16" s="461"/>
      <c r="Z16" s="461">
        <v>18</v>
      </c>
      <c r="AA16" s="461"/>
    </row>
    <row r="17" spans="1:27" ht="21.95" customHeight="1">
      <c r="A17" s="726" t="s">
        <v>870</v>
      </c>
      <c r="B17" s="727"/>
      <c r="C17" s="727"/>
      <c r="D17" s="727"/>
      <c r="E17" s="727"/>
      <c r="F17" s="215"/>
      <c r="G17" s="679">
        <v>36340</v>
      </c>
      <c r="H17" s="680"/>
      <c r="I17" s="680"/>
      <c r="J17" s="461">
        <f>SUM(L17,V17)</f>
        <v>36156</v>
      </c>
      <c r="K17" s="461"/>
      <c r="L17" s="461">
        <f t="shared" si="0"/>
        <v>28800</v>
      </c>
      <c r="M17" s="461"/>
      <c r="N17" s="461" t="s">
        <v>898</v>
      </c>
      <c r="O17" s="461"/>
      <c r="P17" s="461">
        <v>25032</v>
      </c>
      <c r="Q17" s="461"/>
      <c r="R17" s="461">
        <v>317</v>
      </c>
      <c r="S17" s="461"/>
      <c r="T17" s="461">
        <v>3451</v>
      </c>
      <c r="U17" s="461"/>
      <c r="V17" s="461">
        <v>7356</v>
      </c>
      <c r="W17" s="461"/>
      <c r="X17" s="461">
        <v>166</v>
      </c>
      <c r="Y17" s="461"/>
      <c r="Z17" s="461">
        <v>18</v>
      </c>
      <c r="AA17" s="461"/>
    </row>
    <row r="18" spans="1:27" ht="21.95" customHeight="1">
      <c r="A18" s="570" t="s">
        <v>863</v>
      </c>
      <c r="B18" s="682"/>
      <c r="C18" s="682"/>
      <c r="D18" s="682"/>
      <c r="E18" s="682"/>
      <c r="F18" s="212"/>
      <c r="G18" s="679">
        <v>16064</v>
      </c>
      <c r="H18" s="680"/>
      <c r="I18" s="680"/>
      <c r="J18" s="461">
        <f>SUM(L18,V18)</f>
        <v>15989</v>
      </c>
      <c r="K18" s="461"/>
      <c r="L18" s="461">
        <f t="shared" si="0"/>
        <v>13538</v>
      </c>
      <c r="M18" s="461"/>
      <c r="N18" s="461" t="s">
        <v>898</v>
      </c>
      <c r="O18" s="461"/>
      <c r="P18" s="461">
        <v>11413</v>
      </c>
      <c r="Q18" s="461"/>
      <c r="R18" s="461">
        <v>176</v>
      </c>
      <c r="S18" s="461"/>
      <c r="T18" s="461">
        <v>1949</v>
      </c>
      <c r="U18" s="461"/>
      <c r="V18" s="461">
        <v>2451</v>
      </c>
      <c r="W18" s="461"/>
      <c r="X18" s="461">
        <v>57</v>
      </c>
      <c r="Y18" s="461"/>
      <c r="Z18" s="461">
        <v>18</v>
      </c>
      <c r="AA18" s="461"/>
    </row>
    <row r="19" spans="1:27" ht="10.5" customHeight="1">
      <c r="A19" s="570"/>
      <c r="B19" s="682"/>
      <c r="C19" s="682"/>
      <c r="D19" s="682"/>
      <c r="E19" s="682"/>
      <c r="F19" s="212"/>
      <c r="G19" s="679"/>
      <c r="H19" s="680"/>
      <c r="I19" s="680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1"/>
      <c r="V19" s="461"/>
      <c r="W19" s="461"/>
      <c r="X19" s="461"/>
      <c r="Y19" s="461"/>
      <c r="Z19" s="461"/>
      <c r="AA19" s="461"/>
    </row>
    <row r="20" spans="1:27" ht="21.95" customHeight="1">
      <c r="A20" s="726" t="s">
        <v>873</v>
      </c>
      <c r="B20" s="727"/>
      <c r="C20" s="727"/>
      <c r="D20" s="727"/>
      <c r="E20" s="727"/>
      <c r="F20" s="212"/>
      <c r="G20" s="679">
        <f>SUM(J20,X20:AA20)</f>
        <v>24689</v>
      </c>
      <c r="H20" s="680"/>
      <c r="I20" s="680"/>
      <c r="J20" s="461">
        <f>SUM(L20,V20)</f>
        <v>15397</v>
      </c>
      <c r="K20" s="461"/>
      <c r="L20" s="461">
        <f t="shared" si="0"/>
        <v>12314</v>
      </c>
      <c r="M20" s="461"/>
      <c r="N20" s="461">
        <v>7310</v>
      </c>
      <c r="O20" s="461"/>
      <c r="P20" s="461">
        <v>2490</v>
      </c>
      <c r="Q20" s="461"/>
      <c r="R20" s="461">
        <v>372</v>
      </c>
      <c r="S20" s="461"/>
      <c r="T20" s="461">
        <v>2142</v>
      </c>
      <c r="U20" s="461"/>
      <c r="V20" s="461">
        <v>3083</v>
      </c>
      <c r="W20" s="461"/>
      <c r="X20" s="461">
        <v>220</v>
      </c>
      <c r="Y20" s="461"/>
      <c r="Z20" s="461">
        <v>9072</v>
      </c>
      <c r="AA20" s="461"/>
    </row>
    <row r="21" spans="1:27" ht="21.95" customHeight="1" thickBot="1">
      <c r="A21" s="726" t="s">
        <v>871</v>
      </c>
      <c r="B21" s="727"/>
      <c r="C21" s="727"/>
      <c r="D21" s="727"/>
      <c r="E21" s="727"/>
      <c r="F21" s="215"/>
      <c r="G21" s="679">
        <f>SUM(J21,X21:AA21)</f>
        <v>50024</v>
      </c>
      <c r="H21" s="680"/>
      <c r="I21" s="680"/>
      <c r="J21" s="461">
        <f>SUM(L21,V21)</f>
        <v>40375</v>
      </c>
      <c r="K21" s="461"/>
      <c r="L21" s="461">
        <f t="shared" si="0"/>
        <v>27890</v>
      </c>
      <c r="M21" s="461"/>
      <c r="N21" s="461">
        <v>14620</v>
      </c>
      <c r="O21" s="461"/>
      <c r="P21" s="461">
        <v>7925</v>
      </c>
      <c r="Q21" s="461"/>
      <c r="R21" s="461">
        <v>785</v>
      </c>
      <c r="S21" s="461"/>
      <c r="T21" s="461">
        <v>4560</v>
      </c>
      <c r="U21" s="461"/>
      <c r="V21" s="461">
        <v>12485</v>
      </c>
      <c r="W21" s="461"/>
      <c r="X21" s="461">
        <v>577</v>
      </c>
      <c r="Y21" s="461"/>
      <c r="Z21" s="461">
        <v>9072</v>
      </c>
      <c r="AA21" s="461"/>
    </row>
    <row r="22" spans="1:27" ht="21.95" customHeight="1">
      <c r="A22" s="216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656" t="s">
        <v>968</v>
      </c>
      <c r="W22" s="717"/>
      <c r="X22" s="717"/>
      <c r="Y22" s="717"/>
      <c r="Z22" s="717"/>
      <c r="AA22" s="717"/>
    </row>
    <row r="23" spans="1:27" ht="18" customHeight="1">
      <c r="W23" s="606" t="s">
        <v>1008</v>
      </c>
      <c r="X23" s="606"/>
      <c r="Y23" s="606"/>
      <c r="Z23" s="606"/>
      <c r="AA23" s="606"/>
    </row>
    <row r="24" spans="1:27" ht="12" customHeight="1"/>
    <row r="25" spans="1:27" ht="16.5" customHeight="1" thickBot="1">
      <c r="A25" s="729" t="s">
        <v>608</v>
      </c>
      <c r="B25" s="730"/>
      <c r="C25" s="730"/>
      <c r="D25" s="730"/>
      <c r="E25" s="730"/>
      <c r="F25" s="730"/>
      <c r="G25" s="730"/>
      <c r="H25" s="730"/>
      <c r="I25" s="730"/>
      <c r="J25" s="730"/>
      <c r="Y25" s="594" t="s">
        <v>181</v>
      </c>
      <c r="Z25" s="509"/>
      <c r="AA25" s="509"/>
    </row>
    <row r="26" spans="1:27" ht="21.95" customHeight="1">
      <c r="A26" s="732" t="s">
        <v>740</v>
      </c>
      <c r="B26" s="732"/>
      <c r="C26" s="732"/>
      <c r="D26" s="732"/>
      <c r="E26" s="732"/>
      <c r="F26" s="732"/>
      <c r="G26" s="732"/>
      <c r="H26" s="732"/>
      <c r="I26" s="733"/>
      <c r="J26" s="724" t="s">
        <v>576</v>
      </c>
      <c r="K26" s="724"/>
      <c r="L26" s="724"/>
      <c r="M26" s="724" t="s">
        <v>609</v>
      </c>
      <c r="N26" s="724"/>
      <c r="O26" s="724"/>
      <c r="P26" s="724" t="s">
        <v>610</v>
      </c>
      <c r="Q26" s="724"/>
      <c r="R26" s="724"/>
      <c r="S26" s="725" t="s">
        <v>611</v>
      </c>
      <c r="T26" s="725"/>
      <c r="U26" s="725"/>
      <c r="V26" s="725" t="s">
        <v>611</v>
      </c>
      <c r="W26" s="725"/>
      <c r="X26" s="725"/>
      <c r="Y26" s="721" t="s">
        <v>612</v>
      </c>
      <c r="Z26" s="721"/>
      <c r="AA26" s="722"/>
    </row>
    <row r="27" spans="1:27" ht="21.95" customHeight="1">
      <c r="A27" s="734"/>
      <c r="B27" s="734"/>
      <c r="C27" s="734"/>
      <c r="D27" s="734"/>
      <c r="E27" s="734"/>
      <c r="F27" s="734"/>
      <c r="G27" s="734"/>
      <c r="H27" s="734"/>
      <c r="I27" s="735"/>
      <c r="J27" s="710"/>
      <c r="K27" s="710"/>
      <c r="L27" s="710"/>
      <c r="M27" s="710"/>
      <c r="N27" s="710"/>
      <c r="O27" s="710"/>
      <c r="P27" s="710"/>
      <c r="Q27" s="710"/>
      <c r="R27" s="710"/>
      <c r="S27" s="698" t="s">
        <v>613</v>
      </c>
      <c r="T27" s="698"/>
      <c r="U27" s="698"/>
      <c r="V27" s="698" t="s">
        <v>614</v>
      </c>
      <c r="W27" s="698"/>
      <c r="X27" s="698"/>
      <c r="Y27" s="723"/>
      <c r="Z27" s="723"/>
      <c r="AA27" s="666"/>
    </row>
    <row r="28" spans="1:27" ht="21.95" customHeight="1">
      <c r="A28" s="731" t="s">
        <v>615</v>
      </c>
      <c r="B28" s="731"/>
      <c r="C28" s="731"/>
      <c r="D28" s="731"/>
      <c r="E28" s="731"/>
      <c r="F28" s="731"/>
      <c r="G28" s="731"/>
      <c r="H28" s="731"/>
      <c r="I28" s="218"/>
      <c r="J28" s="728">
        <f>SUM(J29:L50)</f>
        <v>53212</v>
      </c>
      <c r="K28" s="728"/>
      <c r="L28" s="728"/>
      <c r="M28" s="728">
        <f>SUM(M29:O50)</f>
        <v>41037</v>
      </c>
      <c r="N28" s="728"/>
      <c r="O28" s="728"/>
      <c r="P28" s="718">
        <f>SUM(P29:R50)</f>
        <v>2693</v>
      </c>
      <c r="Q28" s="718"/>
      <c r="R28" s="718"/>
      <c r="S28" s="718">
        <f>SUM(S29:U50)</f>
        <v>1341</v>
      </c>
      <c r="T28" s="718"/>
      <c r="U28" s="718"/>
      <c r="V28" s="718">
        <f>SUM(V29:X50)</f>
        <v>3272</v>
      </c>
      <c r="W28" s="718"/>
      <c r="X28" s="718"/>
      <c r="Y28" s="718">
        <f>SUM(Y29:AA50)</f>
        <v>1470</v>
      </c>
      <c r="Z28" s="718"/>
      <c r="AA28" s="718"/>
    </row>
    <row r="29" spans="1:27" ht="21.95" customHeight="1">
      <c r="A29" s="30" t="s">
        <v>616</v>
      </c>
      <c r="B29" s="682" t="s">
        <v>899</v>
      </c>
      <c r="C29" s="682"/>
      <c r="D29" s="682"/>
      <c r="E29" s="682"/>
      <c r="F29" s="682"/>
      <c r="G29" s="682"/>
      <c r="H29" s="682"/>
      <c r="I29" s="219"/>
      <c r="J29" s="680">
        <v>549</v>
      </c>
      <c r="K29" s="680"/>
      <c r="L29" s="680"/>
      <c r="M29" s="680">
        <v>151</v>
      </c>
      <c r="N29" s="680"/>
      <c r="O29" s="680"/>
      <c r="P29" s="681">
        <v>16</v>
      </c>
      <c r="Q29" s="681"/>
      <c r="R29" s="681"/>
      <c r="S29" s="681">
        <v>33</v>
      </c>
      <c r="T29" s="681"/>
      <c r="U29" s="681"/>
      <c r="V29" s="681">
        <v>211</v>
      </c>
      <c r="W29" s="681"/>
      <c r="X29" s="681"/>
      <c r="Y29" s="681">
        <v>137</v>
      </c>
      <c r="Z29" s="681"/>
      <c r="AA29" s="681"/>
    </row>
    <row r="30" spans="1:27" ht="21.95" customHeight="1">
      <c r="A30" s="30" t="s">
        <v>617</v>
      </c>
      <c r="B30" s="682" t="s">
        <v>619</v>
      </c>
      <c r="C30" s="682"/>
      <c r="D30" s="682"/>
      <c r="E30" s="682"/>
      <c r="F30" s="682"/>
      <c r="G30" s="682"/>
      <c r="H30" s="682"/>
      <c r="I30" s="219"/>
      <c r="J30" s="680">
        <v>60</v>
      </c>
      <c r="K30" s="680"/>
      <c r="L30" s="680"/>
      <c r="M30" s="680">
        <v>16</v>
      </c>
      <c r="N30" s="680"/>
      <c r="O30" s="680"/>
      <c r="P30" s="681">
        <v>1</v>
      </c>
      <c r="Q30" s="681"/>
      <c r="R30" s="681"/>
      <c r="S30" s="681">
        <v>7</v>
      </c>
      <c r="T30" s="681"/>
      <c r="U30" s="681"/>
      <c r="V30" s="681">
        <v>22</v>
      </c>
      <c r="W30" s="681"/>
      <c r="X30" s="681"/>
      <c r="Y30" s="681">
        <v>14</v>
      </c>
      <c r="Z30" s="681"/>
      <c r="AA30" s="681"/>
    </row>
    <row r="31" spans="1:27" ht="21.95" customHeight="1">
      <c r="A31" s="30" t="s">
        <v>618</v>
      </c>
      <c r="B31" s="682" t="s">
        <v>903</v>
      </c>
      <c r="C31" s="682"/>
      <c r="D31" s="682"/>
      <c r="E31" s="682"/>
      <c r="F31" s="682"/>
      <c r="G31" s="682"/>
      <c r="H31" s="682"/>
      <c r="I31" s="219"/>
      <c r="J31" s="680">
        <v>1</v>
      </c>
      <c r="K31" s="680"/>
      <c r="L31" s="680"/>
      <c r="M31" s="680">
        <v>1</v>
      </c>
      <c r="N31" s="680"/>
      <c r="O31" s="680"/>
      <c r="P31" s="681" t="s">
        <v>1004</v>
      </c>
      <c r="Q31" s="681"/>
      <c r="R31" s="681"/>
      <c r="S31" s="681" t="s">
        <v>1004</v>
      </c>
      <c r="T31" s="681"/>
      <c r="U31" s="681"/>
      <c r="V31" s="681" t="s">
        <v>1004</v>
      </c>
      <c r="W31" s="681"/>
      <c r="X31" s="681"/>
      <c r="Y31" s="681" t="s">
        <v>1004</v>
      </c>
      <c r="Z31" s="681"/>
      <c r="AA31" s="681"/>
    </row>
    <row r="32" spans="1:27" ht="21.95" customHeight="1">
      <c r="A32" s="30" t="s">
        <v>620</v>
      </c>
      <c r="B32" s="682" t="s">
        <v>622</v>
      </c>
      <c r="C32" s="682"/>
      <c r="D32" s="682"/>
      <c r="E32" s="682"/>
      <c r="F32" s="682"/>
      <c r="G32" s="682"/>
      <c r="H32" s="682"/>
      <c r="I32" s="219"/>
      <c r="J32" s="680">
        <v>3383</v>
      </c>
      <c r="K32" s="680"/>
      <c r="L32" s="680"/>
      <c r="M32" s="680">
        <v>2137</v>
      </c>
      <c r="N32" s="680"/>
      <c r="O32" s="680"/>
      <c r="P32" s="681">
        <v>475</v>
      </c>
      <c r="Q32" s="681"/>
      <c r="R32" s="681"/>
      <c r="S32" s="681">
        <v>150</v>
      </c>
      <c r="T32" s="681"/>
      <c r="U32" s="681"/>
      <c r="V32" s="681">
        <v>482</v>
      </c>
      <c r="W32" s="681"/>
      <c r="X32" s="681"/>
      <c r="Y32" s="681">
        <v>121</v>
      </c>
      <c r="Z32" s="681"/>
      <c r="AA32" s="681"/>
    </row>
    <row r="33" spans="1:27" ht="21.95" customHeight="1">
      <c r="A33" s="30" t="s">
        <v>621</v>
      </c>
      <c r="B33" s="682" t="s">
        <v>624</v>
      </c>
      <c r="C33" s="682"/>
      <c r="D33" s="682"/>
      <c r="E33" s="682"/>
      <c r="F33" s="682"/>
      <c r="G33" s="682"/>
      <c r="H33" s="682"/>
      <c r="I33" s="219"/>
      <c r="J33" s="680">
        <v>3186</v>
      </c>
      <c r="K33" s="680"/>
      <c r="L33" s="680"/>
      <c r="M33" s="680">
        <v>2600</v>
      </c>
      <c r="N33" s="680"/>
      <c r="O33" s="680"/>
      <c r="P33" s="681">
        <v>239</v>
      </c>
      <c r="Q33" s="681"/>
      <c r="R33" s="681"/>
      <c r="S33" s="681">
        <v>47</v>
      </c>
      <c r="T33" s="681"/>
      <c r="U33" s="681"/>
      <c r="V33" s="681">
        <v>186</v>
      </c>
      <c r="W33" s="681"/>
      <c r="X33" s="681"/>
      <c r="Y33" s="681">
        <v>55</v>
      </c>
      <c r="Z33" s="681"/>
      <c r="AA33" s="681"/>
    </row>
    <row r="34" spans="1:27" ht="8.25" customHeight="1">
      <c r="A34" s="30"/>
      <c r="B34" s="682"/>
      <c r="C34" s="682"/>
      <c r="D34" s="682"/>
      <c r="E34" s="682"/>
      <c r="F34" s="682"/>
      <c r="G34" s="682"/>
      <c r="H34" s="682"/>
      <c r="I34" s="219"/>
      <c r="J34" s="680"/>
      <c r="K34" s="680"/>
      <c r="L34" s="680"/>
      <c r="M34" s="397"/>
      <c r="N34" s="397"/>
      <c r="O34" s="397"/>
      <c r="P34" s="425"/>
      <c r="Q34" s="425"/>
      <c r="R34" s="425"/>
      <c r="S34" s="425"/>
      <c r="T34" s="425"/>
      <c r="U34" s="425"/>
      <c r="V34" s="425"/>
      <c r="W34" s="425"/>
      <c r="X34" s="425"/>
      <c r="Y34" s="425"/>
      <c r="Z34" s="425"/>
      <c r="AA34" s="425"/>
    </row>
    <row r="35" spans="1:27" ht="21.75" customHeight="1">
      <c r="A35" s="30" t="s">
        <v>623</v>
      </c>
      <c r="B35" s="682" t="s">
        <v>626</v>
      </c>
      <c r="C35" s="682"/>
      <c r="D35" s="682"/>
      <c r="E35" s="682"/>
      <c r="F35" s="682"/>
      <c r="G35" s="682"/>
      <c r="H35" s="682"/>
      <c r="I35" s="219"/>
      <c r="J35" s="680">
        <v>243</v>
      </c>
      <c r="K35" s="680"/>
      <c r="L35" s="680"/>
      <c r="M35" s="680">
        <v>235</v>
      </c>
      <c r="N35" s="680"/>
      <c r="O35" s="680"/>
      <c r="P35" s="681">
        <v>7</v>
      </c>
      <c r="Q35" s="681"/>
      <c r="R35" s="681"/>
      <c r="S35" s="681" t="s">
        <v>1004</v>
      </c>
      <c r="T35" s="681"/>
      <c r="U35" s="681"/>
      <c r="V35" s="681">
        <v>1</v>
      </c>
      <c r="W35" s="681"/>
      <c r="X35" s="681"/>
      <c r="Y35" s="681" t="s">
        <v>1004</v>
      </c>
      <c r="Z35" s="681"/>
      <c r="AA35" s="681"/>
    </row>
    <row r="36" spans="1:27" ht="21.95" customHeight="1">
      <c r="A36" s="30" t="s">
        <v>625</v>
      </c>
      <c r="B36" s="682" t="s">
        <v>719</v>
      </c>
      <c r="C36" s="682"/>
      <c r="D36" s="682"/>
      <c r="E36" s="682"/>
      <c r="F36" s="682"/>
      <c r="G36" s="682"/>
      <c r="H36" s="682"/>
      <c r="I36" s="219"/>
      <c r="J36" s="680">
        <v>665</v>
      </c>
      <c r="K36" s="680"/>
      <c r="L36" s="680"/>
      <c r="M36" s="680">
        <v>566</v>
      </c>
      <c r="N36" s="680"/>
      <c r="O36" s="680"/>
      <c r="P36" s="681">
        <v>53</v>
      </c>
      <c r="Q36" s="681"/>
      <c r="R36" s="681"/>
      <c r="S36" s="681">
        <v>3</v>
      </c>
      <c r="T36" s="681"/>
      <c r="U36" s="681"/>
      <c r="V36" s="681">
        <v>39</v>
      </c>
      <c r="W36" s="681"/>
      <c r="X36" s="681"/>
      <c r="Y36" s="681">
        <v>2</v>
      </c>
      <c r="Z36" s="681"/>
      <c r="AA36" s="681"/>
    </row>
    <row r="37" spans="1:27" ht="21.95" customHeight="1">
      <c r="A37" s="30" t="s">
        <v>627</v>
      </c>
      <c r="B37" s="682" t="s">
        <v>904</v>
      </c>
      <c r="C37" s="682"/>
      <c r="D37" s="682"/>
      <c r="E37" s="682"/>
      <c r="F37" s="682"/>
      <c r="G37" s="682"/>
      <c r="H37" s="682"/>
      <c r="I37" s="219"/>
      <c r="J37" s="680">
        <v>2058</v>
      </c>
      <c r="K37" s="680"/>
      <c r="L37" s="680"/>
      <c r="M37" s="680">
        <v>1869</v>
      </c>
      <c r="N37" s="680"/>
      <c r="O37" s="680"/>
      <c r="P37" s="681">
        <v>50</v>
      </c>
      <c r="Q37" s="681"/>
      <c r="R37" s="681"/>
      <c r="S37" s="681">
        <v>16</v>
      </c>
      <c r="T37" s="681"/>
      <c r="U37" s="681"/>
      <c r="V37" s="681">
        <v>109</v>
      </c>
      <c r="W37" s="681"/>
      <c r="X37" s="681"/>
      <c r="Y37" s="681">
        <v>7</v>
      </c>
      <c r="Z37" s="681"/>
      <c r="AA37" s="681"/>
    </row>
    <row r="38" spans="1:27" ht="21.95" customHeight="1">
      <c r="A38" s="30" t="s">
        <v>628</v>
      </c>
      <c r="B38" s="682" t="s">
        <v>923</v>
      </c>
      <c r="C38" s="682"/>
      <c r="D38" s="682"/>
      <c r="E38" s="682"/>
      <c r="F38" s="682"/>
      <c r="G38" s="682"/>
      <c r="H38" s="682"/>
      <c r="I38" s="219"/>
      <c r="J38" s="680">
        <v>8532</v>
      </c>
      <c r="K38" s="680"/>
      <c r="L38" s="680"/>
      <c r="M38" s="680">
        <v>6783</v>
      </c>
      <c r="N38" s="680"/>
      <c r="O38" s="680"/>
      <c r="P38" s="681">
        <v>657</v>
      </c>
      <c r="Q38" s="681"/>
      <c r="R38" s="681"/>
      <c r="S38" s="681">
        <v>251</v>
      </c>
      <c r="T38" s="681"/>
      <c r="U38" s="681"/>
      <c r="V38" s="681">
        <v>468</v>
      </c>
      <c r="W38" s="681"/>
      <c r="X38" s="681"/>
      <c r="Y38" s="681">
        <v>357</v>
      </c>
      <c r="Z38" s="681"/>
      <c r="AA38" s="681"/>
    </row>
    <row r="39" spans="1:27" ht="21.95" customHeight="1">
      <c r="A39" s="30" t="s">
        <v>629</v>
      </c>
      <c r="B39" s="682" t="s">
        <v>906</v>
      </c>
      <c r="C39" s="682"/>
      <c r="D39" s="682"/>
      <c r="E39" s="682"/>
      <c r="F39" s="682"/>
      <c r="G39" s="682"/>
      <c r="H39" s="682"/>
      <c r="I39" s="219"/>
      <c r="J39" s="680">
        <v>1080</v>
      </c>
      <c r="K39" s="680"/>
      <c r="L39" s="680"/>
      <c r="M39" s="680">
        <v>971</v>
      </c>
      <c r="N39" s="680"/>
      <c r="O39" s="680"/>
      <c r="P39" s="681">
        <v>52</v>
      </c>
      <c r="Q39" s="681"/>
      <c r="R39" s="681"/>
      <c r="S39" s="681">
        <v>13</v>
      </c>
      <c r="T39" s="681"/>
      <c r="U39" s="681"/>
      <c r="V39" s="681">
        <v>36</v>
      </c>
      <c r="W39" s="681"/>
      <c r="X39" s="681"/>
      <c r="Y39" s="681">
        <v>8</v>
      </c>
      <c r="Z39" s="681"/>
      <c r="AA39" s="681"/>
    </row>
    <row r="40" spans="1:27" ht="21.95" customHeight="1">
      <c r="A40" s="20" t="s">
        <v>710</v>
      </c>
      <c r="B40" s="682" t="s">
        <v>907</v>
      </c>
      <c r="C40" s="682"/>
      <c r="D40" s="682"/>
      <c r="E40" s="682"/>
      <c r="F40" s="682"/>
      <c r="G40" s="682"/>
      <c r="H40" s="682"/>
      <c r="I40" s="219"/>
      <c r="J40" s="680">
        <v>1051</v>
      </c>
      <c r="K40" s="680"/>
      <c r="L40" s="680"/>
      <c r="M40" s="680">
        <v>575</v>
      </c>
      <c r="N40" s="680"/>
      <c r="O40" s="680"/>
      <c r="P40" s="681">
        <v>208</v>
      </c>
      <c r="Q40" s="681"/>
      <c r="R40" s="681"/>
      <c r="S40" s="681">
        <v>29</v>
      </c>
      <c r="T40" s="681"/>
      <c r="U40" s="681"/>
      <c r="V40" s="681">
        <v>177</v>
      </c>
      <c r="W40" s="681"/>
      <c r="X40" s="681"/>
      <c r="Y40" s="681">
        <v>59</v>
      </c>
      <c r="Z40" s="681"/>
      <c r="AA40" s="681"/>
    </row>
    <row r="41" spans="1:27" ht="8.25" customHeight="1">
      <c r="A41" s="30"/>
      <c r="B41" s="682"/>
      <c r="C41" s="682"/>
      <c r="D41" s="682"/>
      <c r="E41" s="682"/>
      <c r="F41" s="682"/>
      <c r="G41" s="682"/>
      <c r="H41" s="682"/>
      <c r="I41" s="219"/>
      <c r="J41" s="680"/>
      <c r="K41" s="680"/>
      <c r="L41" s="680"/>
      <c r="M41" s="680"/>
      <c r="N41" s="680"/>
      <c r="O41" s="680"/>
      <c r="P41" s="681"/>
      <c r="Q41" s="681"/>
      <c r="R41" s="681"/>
      <c r="S41" s="681"/>
      <c r="T41" s="681"/>
      <c r="U41" s="681"/>
      <c r="V41" s="681"/>
      <c r="W41" s="681"/>
      <c r="X41" s="681"/>
      <c r="Y41" s="681"/>
      <c r="Z41" s="681"/>
      <c r="AA41" s="681"/>
    </row>
    <row r="42" spans="1:27" ht="21" customHeight="1">
      <c r="A42" s="30" t="s">
        <v>711</v>
      </c>
      <c r="B42" s="682" t="s">
        <v>924</v>
      </c>
      <c r="C42" s="682"/>
      <c r="D42" s="682"/>
      <c r="E42" s="682"/>
      <c r="F42" s="682"/>
      <c r="G42" s="682"/>
      <c r="H42" s="682"/>
      <c r="I42" s="219"/>
      <c r="J42" s="680">
        <v>1179</v>
      </c>
      <c r="K42" s="680"/>
      <c r="L42" s="680"/>
      <c r="M42" s="680">
        <v>682</v>
      </c>
      <c r="N42" s="680"/>
      <c r="O42" s="680"/>
      <c r="P42" s="681">
        <v>138</v>
      </c>
      <c r="Q42" s="681"/>
      <c r="R42" s="681"/>
      <c r="S42" s="681">
        <v>74</v>
      </c>
      <c r="T42" s="681"/>
      <c r="U42" s="681"/>
      <c r="V42" s="681">
        <v>215</v>
      </c>
      <c r="W42" s="681"/>
      <c r="X42" s="681"/>
      <c r="Y42" s="681">
        <v>70</v>
      </c>
      <c r="Z42" s="681"/>
      <c r="AA42" s="681"/>
    </row>
    <row r="43" spans="1:27" ht="21.95" customHeight="1">
      <c r="A43" s="30" t="s">
        <v>712</v>
      </c>
      <c r="B43" s="682" t="s">
        <v>909</v>
      </c>
      <c r="C43" s="682"/>
      <c r="D43" s="682"/>
      <c r="E43" s="682"/>
      <c r="F43" s="682"/>
      <c r="G43" s="682"/>
      <c r="H43" s="682"/>
      <c r="I43" s="219"/>
      <c r="J43" s="680">
        <v>5682</v>
      </c>
      <c r="K43" s="680"/>
      <c r="L43" s="680"/>
      <c r="M43" s="680">
        <v>4506</v>
      </c>
      <c r="N43" s="680"/>
      <c r="O43" s="680"/>
      <c r="P43" s="681">
        <v>214</v>
      </c>
      <c r="Q43" s="681"/>
      <c r="R43" s="681"/>
      <c r="S43" s="681">
        <v>334</v>
      </c>
      <c r="T43" s="681"/>
      <c r="U43" s="681"/>
      <c r="V43" s="681">
        <v>313</v>
      </c>
      <c r="W43" s="681"/>
      <c r="X43" s="681"/>
      <c r="Y43" s="681">
        <v>296</v>
      </c>
      <c r="Z43" s="681"/>
      <c r="AA43" s="681"/>
    </row>
    <row r="44" spans="1:27" ht="21.95" customHeight="1">
      <c r="A44" s="30" t="s">
        <v>713</v>
      </c>
      <c r="B44" s="682" t="s">
        <v>910</v>
      </c>
      <c r="C44" s="682"/>
      <c r="D44" s="682"/>
      <c r="E44" s="682"/>
      <c r="F44" s="682"/>
      <c r="G44" s="682"/>
      <c r="H44" s="682"/>
      <c r="I44" s="219"/>
      <c r="J44" s="680">
        <v>2480</v>
      </c>
      <c r="K44" s="680"/>
      <c r="L44" s="680"/>
      <c r="M44" s="680">
        <v>1793</v>
      </c>
      <c r="N44" s="680"/>
      <c r="O44" s="680"/>
      <c r="P44" s="681">
        <v>104</v>
      </c>
      <c r="Q44" s="681"/>
      <c r="R44" s="681"/>
      <c r="S44" s="681">
        <v>115</v>
      </c>
      <c r="T44" s="681"/>
      <c r="U44" s="681"/>
      <c r="V44" s="681">
        <v>332</v>
      </c>
      <c r="W44" s="681"/>
      <c r="X44" s="681"/>
      <c r="Y44" s="681">
        <v>123</v>
      </c>
      <c r="Z44" s="681"/>
      <c r="AA44" s="681"/>
    </row>
    <row r="45" spans="1:27" ht="21.95" customHeight="1">
      <c r="A45" s="30" t="s">
        <v>714</v>
      </c>
      <c r="B45" s="682" t="s">
        <v>911</v>
      </c>
      <c r="C45" s="682"/>
      <c r="D45" s="682"/>
      <c r="E45" s="682"/>
      <c r="F45" s="682"/>
      <c r="G45" s="682"/>
      <c r="H45" s="682"/>
      <c r="I45" s="219"/>
      <c r="J45" s="680">
        <v>2575</v>
      </c>
      <c r="K45" s="680"/>
      <c r="L45" s="680"/>
      <c r="M45" s="680">
        <v>2315</v>
      </c>
      <c r="N45" s="680"/>
      <c r="O45" s="680"/>
      <c r="P45" s="681">
        <v>31</v>
      </c>
      <c r="Q45" s="681"/>
      <c r="R45" s="681"/>
      <c r="S45" s="681">
        <v>47</v>
      </c>
      <c r="T45" s="681"/>
      <c r="U45" s="681"/>
      <c r="V45" s="681">
        <v>158</v>
      </c>
      <c r="W45" s="681"/>
      <c r="X45" s="681"/>
      <c r="Y45" s="681">
        <v>21</v>
      </c>
      <c r="Z45" s="681"/>
      <c r="AA45" s="681"/>
    </row>
    <row r="46" spans="1:27" ht="21.95" customHeight="1">
      <c r="A46" s="30" t="s">
        <v>715</v>
      </c>
      <c r="B46" s="682" t="s">
        <v>912</v>
      </c>
      <c r="C46" s="682"/>
      <c r="D46" s="682"/>
      <c r="E46" s="682"/>
      <c r="F46" s="682"/>
      <c r="G46" s="682"/>
      <c r="H46" s="682"/>
      <c r="I46" s="219"/>
      <c r="J46" s="680">
        <v>10134</v>
      </c>
      <c r="K46" s="680"/>
      <c r="L46" s="680"/>
      <c r="M46" s="680">
        <v>9482</v>
      </c>
      <c r="N46" s="680"/>
      <c r="O46" s="680"/>
      <c r="P46" s="681">
        <v>239</v>
      </c>
      <c r="Q46" s="681"/>
      <c r="R46" s="681"/>
      <c r="S46" s="681">
        <v>157</v>
      </c>
      <c r="T46" s="681"/>
      <c r="U46" s="681"/>
      <c r="V46" s="681">
        <v>115</v>
      </c>
      <c r="W46" s="681"/>
      <c r="X46" s="681"/>
      <c r="Y46" s="681">
        <v>116</v>
      </c>
      <c r="Z46" s="681"/>
      <c r="AA46" s="681"/>
    </row>
    <row r="47" spans="1:27" ht="21.95" customHeight="1">
      <c r="A47" s="30" t="s">
        <v>716</v>
      </c>
      <c r="B47" s="682" t="s">
        <v>725</v>
      </c>
      <c r="C47" s="682"/>
      <c r="D47" s="682"/>
      <c r="E47" s="682"/>
      <c r="F47" s="682"/>
      <c r="G47" s="682"/>
      <c r="H47" s="682"/>
      <c r="I47" s="219"/>
      <c r="J47" s="680">
        <v>317</v>
      </c>
      <c r="K47" s="680"/>
      <c r="L47" s="680"/>
      <c r="M47" s="680">
        <v>306</v>
      </c>
      <c r="N47" s="680"/>
      <c r="O47" s="680"/>
      <c r="P47" s="681">
        <v>5</v>
      </c>
      <c r="Q47" s="681"/>
      <c r="R47" s="681"/>
      <c r="S47" s="681">
        <v>2</v>
      </c>
      <c r="T47" s="681"/>
      <c r="U47" s="681"/>
      <c r="V47" s="681">
        <v>1</v>
      </c>
      <c r="W47" s="681"/>
      <c r="X47" s="681"/>
      <c r="Y47" s="681">
        <v>2</v>
      </c>
      <c r="Z47" s="681"/>
      <c r="AA47" s="681"/>
    </row>
    <row r="48" spans="1:27" ht="21.95" customHeight="1">
      <c r="A48" s="30" t="s">
        <v>717</v>
      </c>
      <c r="B48" s="727" t="s">
        <v>913</v>
      </c>
      <c r="C48" s="727"/>
      <c r="D48" s="727"/>
      <c r="E48" s="727"/>
      <c r="F48" s="727"/>
      <c r="G48" s="727"/>
      <c r="H48" s="727"/>
      <c r="I48" s="219"/>
      <c r="J48" s="680">
        <v>3409</v>
      </c>
      <c r="K48" s="680"/>
      <c r="L48" s="680"/>
      <c r="M48" s="680">
        <v>2815</v>
      </c>
      <c r="N48" s="680"/>
      <c r="O48" s="680"/>
      <c r="P48" s="681">
        <v>177</v>
      </c>
      <c r="Q48" s="681"/>
      <c r="R48" s="681"/>
      <c r="S48" s="681">
        <v>44</v>
      </c>
      <c r="T48" s="681"/>
      <c r="U48" s="681"/>
      <c r="V48" s="681">
        <v>297</v>
      </c>
      <c r="W48" s="681"/>
      <c r="X48" s="681"/>
      <c r="Y48" s="681">
        <v>50</v>
      </c>
      <c r="Z48" s="681"/>
      <c r="AA48" s="681"/>
    </row>
    <row r="49" spans="1:35" ht="21.95" customHeight="1">
      <c r="A49" s="30" t="s">
        <v>718</v>
      </c>
      <c r="B49" s="682" t="s">
        <v>925</v>
      </c>
      <c r="C49" s="682"/>
      <c r="D49" s="682"/>
      <c r="E49" s="682"/>
      <c r="F49" s="682"/>
      <c r="G49" s="682"/>
      <c r="H49" s="682"/>
      <c r="I49" s="219"/>
      <c r="J49" s="680">
        <v>2603</v>
      </c>
      <c r="K49" s="680"/>
      <c r="L49" s="680"/>
      <c r="M49" s="680">
        <v>2603</v>
      </c>
      <c r="N49" s="680"/>
      <c r="O49" s="680"/>
      <c r="P49" s="681" t="s">
        <v>1004</v>
      </c>
      <c r="Q49" s="681"/>
      <c r="R49" s="681"/>
      <c r="S49" s="681" t="s">
        <v>1004</v>
      </c>
      <c r="T49" s="681"/>
      <c r="U49" s="681"/>
      <c r="V49" s="681" t="s">
        <v>1004</v>
      </c>
      <c r="W49" s="681"/>
      <c r="X49" s="681"/>
      <c r="Y49" s="681" t="s">
        <v>1004</v>
      </c>
      <c r="Z49" s="681"/>
      <c r="AA49" s="681"/>
    </row>
    <row r="50" spans="1:35" ht="21.95" customHeight="1" thickBot="1">
      <c r="A50" s="426" t="s">
        <v>949</v>
      </c>
      <c r="B50" s="736" t="s">
        <v>948</v>
      </c>
      <c r="C50" s="736"/>
      <c r="D50" s="736"/>
      <c r="E50" s="736"/>
      <c r="F50" s="736"/>
      <c r="G50" s="736"/>
      <c r="H50" s="736"/>
      <c r="I50" s="221"/>
      <c r="J50" s="737">
        <v>4025</v>
      </c>
      <c r="K50" s="683"/>
      <c r="L50" s="683"/>
      <c r="M50" s="683">
        <v>631</v>
      </c>
      <c r="N50" s="683"/>
      <c r="O50" s="683"/>
      <c r="P50" s="678">
        <v>27</v>
      </c>
      <c r="Q50" s="678"/>
      <c r="R50" s="678"/>
      <c r="S50" s="678">
        <v>19</v>
      </c>
      <c r="T50" s="678"/>
      <c r="U50" s="678"/>
      <c r="V50" s="678">
        <v>110</v>
      </c>
      <c r="W50" s="678"/>
      <c r="X50" s="678"/>
      <c r="Y50" s="678">
        <v>32</v>
      </c>
      <c r="Z50" s="678"/>
      <c r="AA50" s="678"/>
    </row>
    <row r="51" spans="1:35" ht="21.95" customHeight="1">
      <c r="A51" s="519" t="s">
        <v>1018</v>
      </c>
      <c r="B51" s="519"/>
      <c r="C51" s="519"/>
      <c r="D51" s="519"/>
      <c r="E51" s="519"/>
      <c r="F51" s="519"/>
      <c r="G51" s="519"/>
      <c r="H51" s="519"/>
      <c r="I51" s="519"/>
      <c r="J51" s="519"/>
      <c r="K51" s="519"/>
      <c r="L51" s="519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487" t="s">
        <v>976</v>
      </c>
      <c r="X51" s="488"/>
      <c r="Y51" s="488"/>
      <c r="Z51" s="488"/>
      <c r="AA51" s="488"/>
    </row>
    <row r="52" spans="1:35" ht="21.95" customHeight="1">
      <c r="A52" s="222"/>
      <c r="B52" s="222"/>
      <c r="C52" s="222"/>
      <c r="D52" s="222"/>
      <c r="E52" s="222"/>
      <c r="F52" s="222"/>
      <c r="G52" s="222"/>
      <c r="H52" s="222"/>
      <c r="I52" s="18"/>
      <c r="J52" s="18"/>
      <c r="K52" s="18"/>
      <c r="L52" s="18"/>
      <c r="M52" s="18"/>
      <c r="N52" s="18"/>
      <c r="O52" s="222"/>
      <c r="P52" s="222"/>
      <c r="Q52" s="222"/>
      <c r="R52" s="222"/>
      <c r="S52" s="222"/>
      <c r="T52" s="222"/>
      <c r="U52" s="222"/>
      <c r="V52" s="222"/>
      <c r="W52" s="606" t="s">
        <v>1008</v>
      </c>
      <c r="X52" s="606"/>
      <c r="Y52" s="606"/>
      <c r="Z52" s="606"/>
      <c r="AA52" s="606"/>
    </row>
    <row r="53" spans="1:35" ht="21.95" customHeight="1">
      <c r="AB53" s="18"/>
      <c r="AC53" s="18"/>
      <c r="AD53" s="18"/>
      <c r="AE53" s="18"/>
      <c r="AF53" s="18"/>
      <c r="AG53" s="18"/>
      <c r="AH53" s="18"/>
      <c r="AI53" s="18"/>
    </row>
  </sheetData>
  <mergeCells count="353">
    <mergeCell ref="A51:L51"/>
    <mergeCell ref="W52:AA52"/>
    <mergeCell ref="V41:X41"/>
    <mergeCell ref="Y46:AA46"/>
    <mergeCell ref="S45:U45"/>
    <mergeCell ref="Y42:AA42"/>
    <mergeCell ref="S44:U44"/>
    <mergeCell ref="Y44:AA44"/>
    <mergeCell ref="V45:X45"/>
    <mergeCell ref="V43:X43"/>
    <mergeCell ref="S41:U41"/>
    <mergeCell ref="B50:H50"/>
    <mergeCell ref="J50:L50"/>
    <mergeCell ref="Y41:AA41"/>
    <mergeCell ref="S43:U43"/>
    <mergeCell ref="P43:R43"/>
    <mergeCell ref="Y50:AA50"/>
    <mergeCell ref="Y45:AA45"/>
    <mergeCell ref="S46:U46"/>
    <mergeCell ref="V46:X46"/>
    <mergeCell ref="V42:X42"/>
    <mergeCell ref="M43:O43"/>
    <mergeCell ref="P44:R44"/>
    <mergeCell ref="V44:X44"/>
    <mergeCell ref="M45:O45"/>
    <mergeCell ref="P45:R45"/>
    <mergeCell ref="S42:U42"/>
    <mergeCell ref="J43:L43"/>
    <mergeCell ref="M44:O44"/>
    <mergeCell ref="B44:H44"/>
    <mergeCell ref="B48:H48"/>
    <mergeCell ref="J48:L48"/>
    <mergeCell ref="J47:L47"/>
    <mergeCell ref="B46:H46"/>
    <mergeCell ref="J46:L46"/>
    <mergeCell ref="B45:H45"/>
    <mergeCell ref="J45:L45"/>
    <mergeCell ref="J44:L44"/>
    <mergeCell ref="M47:O47"/>
    <mergeCell ref="P47:R47"/>
    <mergeCell ref="S50:U50"/>
    <mergeCell ref="V50:X50"/>
    <mergeCell ref="S47:U47"/>
    <mergeCell ref="V47:X47"/>
    <mergeCell ref="S48:U48"/>
    <mergeCell ref="P48:R48"/>
    <mergeCell ref="P49:R49"/>
    <mergeCell ref="Y48:AA48"/>
    <mergeCell ref="V48:X48"/>
    <mergeCell ref="B47:H47"/>
    <mergeCell ref="B43:H43"/>
    <mergeCell ref="Y40:AA40"/>
    <mergeCell ref="M48:O48"/>
    <mergeCell ref="M46:O46"/>
    <mergeCell ref="P46:R46"/>
    <mergeCell ref="Y43:AA43"/>
    <mergeCell ref="Y47:AA47"/>
    <mergeCell ref="B42:H42"/>
    <mergeCell ref="J42:L42"/>
    <mergeCell ref="M42:O42"/>
    <mergeCell ref="P42:R42"/>
    <mergeCell ref="B41:H41"/>
    <mergeCell ref="J41:L41"/>
    <mergeCell ref="M41:O41"/>
    <mergeCell ref="B38:H38"/>
    <mergeCell ref="J38:L38"/>
    <mergeCell ref="M38:O38"/>
    <mergeCell ref="B39:H39"/>
    <mergeCell ref="P40:R40"/>
    <mergeCell ref="P41:R41"/>
    <mergeCell ref="J40:L40"/>
    <mergeCell ref="M40:O40"/>
    <mergeCell ref="B40:H40"/>
    <mergeCell ref="Y39:AA39"/>
    <mergeCell ref="V38:X38"/>
    <mergeCell ref="Y38:AA38"/>
    <mergeCell ref="V37:X37"/>
    <mergeCell ref="P38:R38"/>
    <mergeCell ref="P39:R39"/>
    <mergeCell ref="Y36:AA36"/>
    <mergeCell ref="Y37:AA37"/>
    <mergeCell ref="S39:U39"/>
    <mergeCell ref="A13:E13"/>
    <mergeCell ref="A14:E14"/>
    <mergeCell ref="A16:E16"/>
    <mergeCell ref="A17:E17"/>
    <mergeCell ref="A15:E15"/>
    <mergeCell ref="V36:X36"/>
    <mergeCell ref="J33:L33"/>
    <mergeCell ref="M33:O33"/>
    <mergeCell ref="P32:R32"/>
    <mergeCell ref="P33:R33"/>
    <mergeCell ref="J32:L32"/>
    <mergeCell ref="J35:L35"/>
    <mergeCell ref="J34:L34"/>
    <mergeCell ref="M35:O35"/>
    <mergeCell ref="S40:U40"/>
    <mergeCell ref="V40:X40"/>
    <mergeCell ref="S36:U36"/>
    <mergeCell ref="V39:X39"/>
    <mergeCell ref="J39:L39"/>
    <mergeCell ref="M39:O39"/>
    <mergeCell ref="S38:U38"/>
    <mergeCell ref="S37:U37"/>
    <mergeCell ref="P37:R37"/>
    <mergeCell ref="P36:R36"/>
    <mergeCell ref="B33:H33"/>
    <mergeCell ref="P35:R35"/>
    <mergeCell ref="M30:O30"/>
    <mergeCell ref="M29:O29"/>
    <mergeCell ref="J28:L28"/>
    <mergeCell ref="G20:I20"/>
    <mergeCell ref="B30:H30"/>
    <mergeCell ref="J26:L27"/>
    <mergeCell ref="B29:H29"/>
    <mergeCell ref="J29:L29"/>
    <mergeCell ref="M37:O37"/>
    <mergeCell ref="B37:H37"/>
    <mergeCell ref="J37:L37"/>
    <mergeCell ref="M36:O36"/>
    <mergeCell ref="B35:H35"/>
    <mergeCell ref="B34:H34"/>
    <mergeCell ref="B36:H36"/>
    <mergeCell ref="J36:L36"/>
    <mergeCell ref="S32:U32"/>
    <mergeCell ref="M32:O32"/>
    <mergeCell ref="A28:H28"/>
    <mergeCell ref="A26:I27"/>
    <mergeCell ref="B32:H32"/>
    <mergeCell ref="S26:U26"/>
    <mergeCell ref="M31:O31"/>
    <mergeCell ref="P31:R31"/>
    <mergeCell ref="A21:E21"/>
    <mergeCell ref="M28:O28"/>
    <mergeCell ref="B31:H31"/>
    <mergeCell ref="J31:L31"/>
    <mergeCell ref="J30:L30"/>
    <mergeCell ref="A25:J25"/>
    <mergeCell ref="M26:O27"/>
    <mergeCell ref="J21:K21"/>
    <mergeCell ref="G21:I21"/>
    <mergeCell ref="L21:M21"/>
    <mergeCell ref="G17:I17"/>
    <mergeCell ref="J18:K18"/>
    <mergeCell ref="V18:W18"/>
    <mergeCell ref="A19:E19"/>
    <mergeCell ref="J19:K19"/>
    <mergeCell ref="L18:M18"/>
    <mergeCell ref="V17:W17"/>
    <mergeCell ref="R19:S19"/>
    <mergeCell ref="T18:U18"/>
    <mergeCell ref="J17:K17"/>
    <mergeCell ref="A20:E20"/>
    <mergeCell ref="A18:E18"/>
    <mergeCell ref="G19:I19"/>
    <mergeCell ref="N20:O20"/>
    <mergeCell ref="J20:K20"/>
    <mergeCell ref="G18:I18"/>
    <mergeCell ref="L19:M19"/>
    <mergeCell ref="L20:M20"/>
    <mergeCell ref="N21:O21"/>
    <mergeCell ref="N18:O18"/>
    <mergeCell ref="N19:O19"/>
    <mergeCell ref="Y26:AA27"/>
    <mergeCell ref="R21:S21"/>
    <mergeCell ref="P26:R27"/>
    <mergeCell ref="P18:Q18"/>
    <mergeCell ref="V26:X26"/>
    <mergeCell ref="R20:S20"/>
    <mergeCell ref="P19:Q19"/>
    <mergeCell ref="V15:W15"/>
    <mergeCell ref="T16:U16"/>
    <mergeCell ref="Z13:AA13"/>
    <mergeCell ref="Z14:AA14"/>
    <mergeCell ref="V16:W16"/>
    <mergeCell ref="T13:U13"/>
    <mergeCell ref="Z16:AA16"/>
    <mergeCell ref="Z15:AA15"/>
    <mergeCell ref="J11:K11"/>
    <mergeCell ref="P10:Q10"/>
    <mergeCell ref="R14:S14"/>
    <mergeCell ref="Z10:AA10"/>
    <mergeCell ref="Z11:AA11"/>
    <mergeCell ref="V12:W12"/>
    <mergeCell ref="V13:W13"/>
    <mergeCell ref="R10:S10"/>
    <mergeCell ref="X10:Y10"/>
    <mergeCell ref="Z12:AA12"/>
    <mergeCell ref="G16:I16"/>
    <mergeCell ref="N13:O13"/>
    <mergeCell ref="N12:O12"/>
    <mergeCell ref="N14:O14"/>
    <mergeCell ref="J15:K15"/>
    <mergeCell ref="G12:I12"/>
    <mergeCell ref="J12:K12"/>
    <mergeCell ref="L12:M12"/>
    <mergeCell ref="J13:K13"/>
    <mergeCell ref="J14:K14"/>
    <mergeCell ref="J16:K16"/>
    <mergeCell ref="L15:M15"/>
    <mergeCell ref="T15:U15"/>
    <mergeCell ref="P12:Q12"/>
    <mergeCell ref="X13:Y13"/>
    <mergeCell ref="T14:U14"/>
    <mergeCell ref="V14:W14"/>
    <mergeCell ref="L16:M16"/>
    <mergeCell ref="X14:Y14"/>
    <mergeCell ref="N16:O16"/>
    <mergeCell ref="Z17:AA17"/>
    <mergeCell ref="Z21:AA21"/>
    <mergeCell ref="W23:AA23"/>
    <mergeCell ref="P21:Q21"/>
    <mergeCell ref="R18:S18"/>
    <mergeCell ref="L17:M17"/>
    <mergeCell ref="P20:Q20"/>
    <mergeCell ref="Z18:AA18"/>
    <mergeCell ref="X18:Y18"/>
    <mergeCell ref="N17:O17"/>
    <mergeCell ref="T21:U21"/>
    <mergeCell ref="T19:U19"/>
    <mergeCell ref="V19:W19"/>
    <mergeCell ref="Y29:AA29"/>
    <mergeCell ref="P28:R28"/>
    <mergeCell ref="T20:U20"/>
    <mergeCell ref="S28:U28"/>
    <mergeCell ref="S29:U29"/>
    <mergeCell ref="Y28:AA28"/>
    <mergeCell ref="V32:X32"/>
    <mergeCell ref="Y32:AA32"/>
    <mergeCell ref="V22:AA22"/>
    <mergeCell ref="V21:W21"/>
    <mergeCell ref="P29:R29"/>
    <mergeCell ref="V31:X31"/>
    <mergeCell ref="V29:X29"/>
    <mergeCell ref="V28:X28"/>
    <mergeCell ref="P30:R30"/>
    <mergeCell ref="S27:U27"/>
    <mergeCell ref="Y31:AA31"/>
    <mergeCell ref="X20:Y20"/>
    <mergeCell ref="V27:X27"/>
    <mergeCell ref="X19:Y19"/>
    <mergeCell ref="V20:W20"/>
    <mergeCell ref="Z20:AA20"/>
    <mergeCell ref="Z19:AA19"/>
    <mergeCell ref="X21:Y21"/>
    <mergeCell ref="Y25:AA25"/>
    <mergeCell ref="Y35:AA35"/>
    <mergeCell ref="S35:U35"/>
    <mergeCell ref="Y30:AA30"/>
    <mergeCell ref="V35:X35"/>
    <mergeCell ref="V33:X33"/>
    <mergeCell ref="Y33:AA33"/>
    <mergeCell ref="V30:X30"/>
    <mergeCell ref="S31:U31"/>
    <mergeCell ref="S30:U30"/>
    <mergeCell ref="S33:U33"/>
    <mergeCell ref="X11:Y11"/>
    <mergeCell ref="X16:Y16"/>
    <mergeCell ref="X17:Y17"/>
    <mergeCell ref="T17:U17"/>
    <mergeCell ref="R15:S15"/>
    <mergeCell ref="X15:Y15"/>
    <mergeCell ref="R17:S17"/>
    <mergeCell ref="R12:S12"/>
    <mergeCell ref="X12:Y12"/>
    <mergeCell ref="R16:S16"/>
    <mergeCell ref="P17:Q17"/>
    <mergeCell ref="G13:I13"/>
    <mergeCell ref="J10:K10"/>
    <mergeCell ref="N15:O15"/>
    <mergeCell ref="P15:Q15"/>
    <mergeCell ref="L10:M10"/>
    <mergeCell ref="P14:Q14"/>
    <mergeCell ref="L14:M14"/>
    <mergeCell ref="L13:M13"/>
    <mergeCell ref="L11:M11"/>
    <mergeCell ref="V10:W10"/>
    <mergeCell ref="P11:Q11"/>
    <mergeCell ref="N9:O9"/>
    <mergeCell ref="T11:U11"/>
    <mergeCell ref="G10:I10"/>
    <mergeCell ref="J9:K9"/>
    <mergeCell ref="L9:M9"/>
    <mergeCell ref="V11:W11"/>
    <mergeCell ref="R11:S11"/>
    <mergeCell ref="N10:O10"/>
    <mergeCell ref="P16:Q16"/>
    <mergeCell ref="R13:S13"/>
    <mergeCell ref="T12:U12"/>
    <mergeCell ref="P13:Q13"/>
    <mergeCell ref="N11:O11"/>
    <mergeCell ref="X8:Y8"/>
    <mergeCell ref="V8:W8"/>
    <mergeCell ref="R9:S9"/>
    <mergeCell ref="T9:U9"/>
    <mergeCell ref="V9:W9"/>
    <mergeCell ref="V6:W6"/>
    <mergeCell ref="V7:W7"/>
    <mergeCell ref="X3:Y7"/>
    <mergeCell ref="V4:W4"/>
    <mergeCell ref="L4:U4"/>
    <mergeCell ref="N8:O8"/>
    <mergeCell ref="P5:Q5"/>
    <mergeCell ref="L8:M8"/>
    <mergeCell ref="V5:W5"/>
    <mergeCell ref="L5:M7"/>
    <mergeCell ref="Z9:AA9"/>
    <mergeCell ref="X9:Y9"/>
    <mergeCell ref="R8:S8"/>
    <mergeCell ref="P8:Q8"/>
    <mergeCell ref="J8:K8"/>
    <mergeCell ref="T8:U8"/>
    <mergeCell ref="Z8:AA8"/>
    <mergeCell ref="P9:Q9"/>
    <mergeCell ref="T10:U10"/>
    <mergeCell ref="R7:S7"/>
    <mergeCell ref="A1:AA1"/>
    <mergeCell ref="A2:G2"/>
    <mergeCell ref="Y2:AA2"/>
    <mergeCell ref="J3:W3"/>
    <mergeCell ref="Z3:AA7"/>
    <mergeCell ref="A3:F7"/>
    <mergeCell ref="T6:U6"/>
    <mergeCell ref="J4:K7"/>
    <mergeCell ref="G14:I14"/>
    <mergeCell ref="T5:U5"/>
    <mergeCell ref="T7:U7"/>
    <mergeCell ref="R5:S5"/>
    <mergeCell ref="R6:S6"/>
    <mergeCell ref="N5:O5"/>
    <mergeCell ref="N6:O6"/>
    <mergeCell ref="N7:O7"/>
    <mergeCell ref="P6:Q6"/>
    <mergeCell ref="P7:Q7"/>
    <mergeCell ref="A12:E12"/>
    <mergeCell ref="G3:I7"/>
    <mergeCell ref="G8:I8"/>
    <mergeCell ref="G9:I9"/>
    <mergeCell ref="A11:E11"/>
    <mergeCell ref="A8:E8"/>
    <mergeCell ref="A9:E9"/>
    <mergeCell ref="G11:I11"/>
    <mergeCell ref="A10:E10"/>
    <mergeCell ref="P50:R50"/>
    <mergeCell ref="G15:I15"/>
    <mergeCell ref="W51:AA51"/>
    <mergeCell ref="Y49:AA49"/>
    <mergeCell ref="B49:H49"/>
    <mergeCell ref="J49:L49"/>
    <mergeCell ref="M49:O49"/>
    <mergeCell ref="S49:U49"/>
    <mergeCell ref="V49:X49"/>
    <mergeCell ref="M50:O50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7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52"/>
  <sheetViews>
    <sheetView showGridLines="0" tabSelected="1" topLeftCell="A46" zoomScale="90" zoomScaleNormal="90" zoomScaleSheetLayoutView="90" workbookViewId="0"/>
  </sheetViews>
  <sheetFormatPr defaultColWidth="6.625" defaultRowHeight="21.95" customHeight="1"/>
  <cols>
    <col min="1" max="8" width="3.625" style="4" customWidth="1"/>
    <col min="9" max="9" width="6.625" style="4" customWidth="1"/>
    <col min="10" max="10" width="3.625" style="4" customWidth="1"/>
    <col min="11" max="11" width="3.875" style="4" customWidth="1"/>
    <col min="12" max="12" width="1.25" style="4" customWidth="1"/>
    <col min="13" max="24" width="6.375" style="4" customWidth="1"/>
    <col min="25" max="28" width="6.625" style="4"/>
    <col min="29" max="29" width="25.125" style="4" bestFit="1" customWidth="1"/>
    <col min="30" max="30" width="13" style="4" bestFit="1" customWidth="1"/>
    <col min="31" max="31" width="14.125" style="4" bestFit="1" customWidth="1"/>
    <col min="32" max="32" width="6.625" style="4"/>
    <col min="33" max="33" width="8.375" style="4" bestFit="1" customWidth="1"/>
    <col min="34" max="16384" width="6.625" style="4"/>
  </cols>
  <sheetData>
    <row r="3" spans="1:33" ht="21.95" customHeight="1" thickBot="1">
      <c r="A3" s="772" t="s">
        <v>632</v>
      </c>
      <c r="B3" s="773"/>
      <c r="C3" s="773"/>
      <c r="D3" s="773"/>
      <c r="E3" s="773"/>
      <c r="F3" s="773"/>
      <c r="G3" s="773"/>
      <c r="H3" s="773"/>
      <c r="I3" s="82"/>
      <c r="J3" s="82"/>
      <c r="K3" s="82"/>
      <c r="U3" s="594" t="s">
        <v>181</v>
      </c>
      <c r="V3" s="594"/>
      <c r="W3" s="594"/>
      <c r="X3" s="594"/>
    </row>
    <row r="4" spans="1:33" ht="21.95" customHeight="1">
      <c r="A4" s="732" t="s">
        <v>741</v>
      </c>
      <c r="B4" s="732"/>
      <c r="C4" s="732"/>
      <c r="D4" s="732"/>
      <c r="E4" s="732"/>
      <c r="F4" s="732"/>
      <c r="G4" s="732"/>
      <c r="H4" s="732"/>
      <c r="I4" s="732"/>
      <c r="J4" s="732"/>
      <c r="K4" s="733"/>
      <c r="L4" s="767" t="s">
        <v>633</v>
      </c>
      <c r="M4" s="732"/>
      <c r="N4" s="732"/>
      <c r="O4" s="733"/>
      <c r="P4" s="724" t="s">
        <v>634</v>
      </c>
      <c r="Q4" s="724"/>
      <c r="R4" s="770"/>
      <c r="S4" s="725" t="s">
        <v>636</v>
      </c>
      <c r="T4" s="725"/>
      <c r="U4" s="725" t="s">
        <v>636</v>
      </c>
      <c r="V4" s="725"/>
      <c r="W4" s="725" t="s">
        <v>635</v>
      </c>
      <c r="X4" s="753"/>
    </row>
    <row r="5" spans="1:33" ht="21.95" customHeight="1">
      <c r="A5" s="734"/>
      <c r="B5" s="734"/>
      <c r="C5" s="734"/>
      <c r="D5" s="734"/>
      <c r="E5" s="734"/>
      <c r="F5" s="734"/>
      <c r="G5" s="734"/>
      <c r="H5" s="734"/>
      <c r="I5" s="734"/>
      <c r="J5" s="734"/>
      <c r="K5" s="735"/>
      <c r="L5" s="768"/>
      <c r="M5" s="734"/>
      <c r="N5" s="734"/>
      <c r="O5" s="735"/>
      <c r="P5" s="710"/>
      <c r="Q5" s="710"/>
      <c r="R5" s="771"/>
      <c r="S5" s="698" t="s">
        <v>486</v>
      </c>
      <c r="T5" s="698"/>
      <c r="U5" s="698" t="s">
        <v>637</v>
      </c>
      <c r="V5" s="698"/>
      <c r="W5" s="698" t="s">
        <v>637</v>
      </c>
      <c r="X5" s="762"/>
    </row>
    <row r="6" spans="1:33" ht="21.95" customHeight="1">
      <c r="A6" s="741" t="s">
        <v>821</v>
      </c>
      <c r="B6" s="741"/>
      <c r="C6" s="741"/>
      <c r="D6" s="741"/>
      <c r="E6" s="741"/>
      <c r="F6" s="741"/>
      <c r="G6" s="741"/>
      <c r="H6" s="741"/>
      <c r="I6" s="741"/>
      <c r="J6" s="223"/>
      <c r="K6" s="224"/>
      <c r="L6" s="225"/>
      <c r="M6" s="749">
        <v>55391</v>
      </c>
      <c r="N6" s="749"/>
      <c r="O6" s="746"/>
      <c r="P6" s="749">
        <v>114997</v>
      </c>
      <c r="Q6" s="749"/>
      <c r="R6" s="746"/>
      <c r="S6" s="761">
        <f>P6/M6</f>
        <v>2.0760953945586826</v>
      </c>
      <c r="T6" s="761"/>
      <c r="U6" s="740" t="s">
        <v>973</v>
      </c>
      <c r="V6" s="740"/>
      <c r="W6" s="740" t="s">
        <v>973</v>
      </c>
      <c r="X6" s="740"/>
    </row>
    <row r="7" spans="1:33" ht="21.95" customHeight="1">
      <c r="A7" s="747"/>
      <c r="B7" s="769"/>
      <c r="C7" s="769"/>
      <c r="D7" s="769"/>
      <c r="E7" s="769"/>
      <c r="F7" s="769"/>
      <c r="G7" s="769"/>
      <c r="H7" s="769"/>
      <c r="I7" s="226"/>
      <c r="J7" s="211"/>
      <c r="K7" s="219"/>
      <c r="L7" s="211"/>
      <c r="M7" s="461"/>
      <c r="N7" s="461"/>
      <c r="O7" s="746"/>
      <c r="P7" s="461"/>
      <c r="Q7" s="461"/>
      <c r="R7" s="746"/>
      <c r="S7" s="700"/>
      <c r="T7" s="700"/>
      <c r="U7" s="740"/>
      <c r="V7" s="740"/>
      <c r="W7" s="740"/>
      <c r="X7" s="740"/>
      <c r="AC7" s="67"/>
      <c r="AD7" s="67"/>
      <c r="AE7" s="67"/>
    </row>
    <row r="8" spans="1:33" ht="21.95" customHeight="1">
      <c r="B8" s="747" t="s">
        <v>638</v>
      </c>
      <c r="C8" s="747"/>
      <c r="D8" s="747"/>
      <c r="E8" s="747"/>
      <c r="F8" s="747"/>
      <c r="G8" s="747"/>
      <c r="H8" s="747"/>
      <c r="I8" s="747"/>
      <c r="J8" s="747"/>
      <c r="K8" s="224"/>
      <c r="L8" s="225"/>
      <c r="M8" s="749">
        <f>SUM(M9:N13)</f>
        <v>54507</v>
      </c>
      <c r="N8" s="749"/>
      <c r="O8" s="750"/>
      <c r="P8" s="749">
        <f>SUM(P9:Q13)</f>
        <v>113604</v>
      </c>
      <c r="Q8" s="749"/>
      <c r="R8" s="750"/>
      <c r="S8" s="761">
        <f>P8/M8</f>
        <v>2.0842093676041609</v>
      </c>
      <c r="T8" s="761"/>
      <c r="U8" s="740" t="s">
        <v>973</v>
      </c>
      <c r="V8" s="740"/>
      <c r="W8" s="740" t="s">
        <v>973</v>
      </c>
      <c r="X8" s="740"/>
      <c r="AC8" s="68"/>
      <c r="AD8" s="69"/>
      <c r="AE8" s="70"/>
      <c r="AG8" s="4" t="e">
        <f t="shared" ref="AG8:AG13" si="0">U8/S8</f>
        <v>#VALUE!</v>
      </c>
    </row>
    <row r="9" spans="1:33" ht="21.95" customHeight="1">
      <c r="C9" s="682" t="s">
        <v>639</v>
      </c>
      <c r="D9" s="682"/>
      <c r="E9" s="682"/>
      <c r="F9" s="682"/>
      <c r="G9" s="682"/>
      <c r="H9" s="682"/>
      <c r="I9" s="682"/>
      <c r="J9" s="682"/>
      <c r="K9" s="219"/>
      <c r="L9" s="211"/>
      <c r="M9" s="461">
        <v>27460</v>
      </c>
      <c r="N9" s="461"/>
      <c r="O9" s="746"/>
      <c r="P9" s="461">
        <v>66802</v>
      </c>
      <c r="Q9" s="461"/>
      <c r="R9" s="746"/>
      <c r="S9" s="700">
        <v>2.4300000000000002</v>
      </c>
      <c r="T9" s="700"/>
      <c r="U9" s="740" t="s">
        <v>973</v>
      </c>
      <c r="V9" s="740"/>
      <c r="W9" s="740" t="s">
        <v>973</v>
      </c>
      <c r="X9" s="740"/>
      <c r="AC9" s="71"/>
      <c r="AD9" s="69"/>
      <c r="AE9" s="70"/>
      <c r="AG9" s="4" t="e">
        <f t="shared" si="0"/>
        <v>#VALUE!</v>
      </c>
    </row>
    <row r="10" spans="1:33" ht="21.95" customHeight="1">
      <c r="C10" s="682" t="s">
        <v>631</v>
      </c>
      <c r="D10" s="682"/>
      <c r="E10" s="682"/>
      <c r="F10" s="682"/>
      <c r="G10" s="682"/>
      <c r="H10" s="682"/>
      <c r="I10" s="682"/>
      <c r="J10" s="682"/>
      <c r="K10" s="219"/>
      <c r="L10" s="211"/>
      <c r="M10" s="461">
        <v>2824</v>
      </c>
      <c r="N10" s="461"/>
      <c r="O10" s="746"/>
      <c r="P10" s="461">
        <v>5738</v>
      </c>
      <c r="Q10" s="461"/>
      <c r="R10" s="746"/>
      <c r="S10" s="700">
        <v>2.0299999999999998</v>
      </c>
      <c r="T10" s="700"/>
      <c r="U10" s="740" t="s">
        <v>973</v>
      </c>
      <c r="V10" s="740"/>
      <c r="W10" s="740" t="s">
        <v>973</v>
      </c>
      <c r="X10" s="740"/>
      <c r="AC10" s="71"/>
      <c r="AD10" s="69"/>
      <c r="AE10" s="70"/>
      <c r="AG10" s="4" t="e">
        <f t="shared" si="0"/>
        <v>#VALUE!</v>
      </c>
    </row>
    <row r="11" spans="1:33" ht="21.95" customHeight="1">
      <c r="C11" s="682" t="s">
        <v>640</v>
      </c>
      <c r="D11" s="682"/>
      <c r="E11" s="682"/>
      <c r="F11" s="682"/>
      <c r="G11" s="682"/>
      <c r="H11" s="682"/>
      <c r="I11" s="682"/>
      <c r="J11" s="682"/>
      <c r="K11" s="219"/>
      <c r="L11" s="211"/>
      <c r="M11" s="461">
        <v>22553</v>
      </c>
      <c r="N11" s="461"/>
      <c r="O11" s="746"/>
      <c r="P11" s="461">
        <v>37973</v>
      </c>
      <c r="Q11" s="461"/>
      <c r="R11" s="746"/>
      <c r="S11" s="700">
        <v>1.68</v>
      </c>
      <c r="T11" s="700"/>
      <c r="U11" s="740" t="s">
        <v>973</v>
      </c>
      <c r="V11" s="740"/>
      <c r="W11" s="740" t="s">
        <v>973</v>
      </c>
      <c r="X11" s="740"/>
      <c r="AC11" s="71"/>
      <c r="AD11" s="69"/>
      <c r="AE11" s="70"/>
      <c r="AG11" s="4" t="e">
        <f t="shared" si="0"/>
        <v>#VALUE!</v>
      </c>
    </row>
    <row r="12" spans="1:33" ht="21.95" customHeight="1">
      <c r="C12" s="682" t="s">
        <v>641</v>
      </c>
      <c r="D12" s="682"/>
      <c r="E12" s="682"/>
      <c r="F12" s="682"/>
      <c r="G12" s="682"/>
      <c r="H12" s="682"/>
      <c r="I12" s="682"/>
      <c r="J12" s="682"/>
      <c r="K12" s="219"/>
      <c r="L12" s="211"/>
      <c r="M12" s="461">
        <v>1021</v>
      </c>
      <c r="N12" s="461"/>
      <c r="O12" s="746"/>
      <c r="P12" s="461">
        <v>2057</v>
      </c>
      <c r="Q12" s="461"/>
      <c r="R12" s="746"/>
      <c r="S12" s="700">
        <v>2.0099999999999998</v>
      </c>
      <c r="T12" s="700"/>
      <c r="U12" s="740" t="s">
        <v>973</v>
      </c>
      <c r="V12" s="740"/>
      <c r="W12" s="740" t="s">
        <v>973</v>
      </c>
      <c r="X12" s="740"/>
      <c r="AC12" s="71"/>
      <c r="AD12" s="69"/>
      <c r="AE12" s="70"/>
      <c r="AG12" s="4" t="e">
        <f t="shared" si="0"/>
        <v>#VALUE!</v>
      </c>
    </row>
    <row r="13" spans="1:33" ht="21.95" customHeight="1">
      <c r="C13" s="682" t="s">
        <v>642</v>
      </c>
      <c r="D13" s="682"/>
      <c r="E13" s="682"/>
      <c r="F13" s="682"/>
      <c r="G13" s="682"/>
      <c r="H13" s="682"/>
      <c r="I13" s="682"/>
      <c r="J13" s="682"/>
      <c r="K13" s="219"/>
      <c r="L13" s="211"/>
      <c r="M13" s="461">
        <v>649</v>
      </c>
      <c r="N13" s="461"/>
      <c r="O13" s="746"/>
      <c r="P13" s="461">
        <v>1034</v>
      </c>
      <c r="Q13" s="461"/>
      <c r="R13" s="746"/>
      <c r="S13" s="700">
        <v>1.59</v>
      </c>
      <c r="T13" s="700"/>
      <c r="U13" s="740" t="s">
        <v>973</v>
      </c>
      <c r="V13" s="740"/>
      <c r="W13" s="740" t="s">
        <v>973</v>
      </c>
      <c r="X13" s="740"/>
      <c r="AC13" s="71"/>
      <c r="AD13" s="69"/>
      <c r="AE13" s="70"/>
      <c r="AG13" s="4" t="e">
        <f t="shared" si="0"/>
        <v>#VALUE!</v>
      </c>
    </row>
    <row r="14" spans="1:33" ht="21.95" customHeight="1">
      <c r="A14" s="225"/>
      <c r="B14" s="226"/>
      <c r="C14" s="226"/>
      <c r="D14" s="226"/>
      <c r="E14" s="226"/>
      <c r="F14" s="226"/>
      <c r="G14" s="226"/>
      <c r="H14" s="226"/>
      <c r="I14" s="226"/>
      <c r="J14" s="211"/>
      <c r="K14" s="219"/>
      <c r="L14" s="211"/>
      <c r="M14" s="461"/>
      <c r="N14" s="461"/>
      <c r="O14" s="746"/>
      <c r="P14" s="461"/>
      <c r="Q14" s="461"/>
      <c r="R14" s="746"/>
      <c r="S14" s="700"/>
      <c r="T14" s="700"/>
      <c r="U14" s="740"/>
      <c r="V14" s="740"/>
      <c r="W14" s="740"/>
      <c r="X14" s="740"/>
    </row>
    <row r="15" spans="1:33" ht="21.95" customHeight="1">
      <c r="B15" s="747" t="s">
        <v>643</v>
      </c>
      <c r="C15" s="747"/>
      <c r="D15" s="747"/>
      <c r="E15" s="747"/>
      <c r="F15" s="747"/>
      <c r="G15" s="747"/>
      <c r="H15" s="747"/>
      <c r="I15" s="747"/>
      <c r="J15" s="747"/>
      <c r="K15" s="224"/>
      <c r="L15" s="225"/>
      <c r="M15" s="749">
        <v>884</v>
      </c>
      <c r="N15" s="749"/>
      <c r="O15" s="750"/>
      <c r="P15" s="749">
        <v>1393</v>
      </c>
      <c r="Q15" s="749"/>
      <c r="R15" s="750"/>
      <c r="S15" s="761">
        <v>1.58</v>
      </c>
      <c r="T15" s="761"/>
      <c r="U15" s="740" t="s">
        <v>973</v>
      </c>
      <c r="V15" s="740"/>
      <c r="W15" s="740" t="s">
        <v>973</v>
      </c>
      <c r="X15" s="740"/>
    </row>
    <row r="16" spans="1:33" ht="21.95" customHeight="1" thickBot="1">
      <c r="A16" s="748"/>
      <c r="B16" s="736"/>
      <c r="C16" s="736"/>
      <c r="D16" s="736"/>
      <c r="E16" s="736"/>
      <c r="F16" s="736"/>
      <c r="G16" s="736"/>
      <c r="H16" s="736"/>
      <c r="I16" s="220"/>
      <c r="J16" s="220"/>
      <c r="K16" s="221"/>
      <c r="L16" s="220"/>
      <c r="M16" s="751"/>
      <c r="N16" s="751"/>
      <c r="O16" s="752"/>
      <c r="P16" s="751"/>
      <c r="Q16" s="751"/>
      <c r="R16" s="752"/>
      <c r="S16" s="760"/>
      <c r="T16" s="760"/>
      <c r="U16" s="744"/>
      <c r="V16" s="744"/>
      <c r="W16" s="745"/>
      <c r="X16" s="745"/>
    </row>
    <row r="17" spans="1:24" ht="21.95" customHeight="1">
      <c r="A17" s="82" t="s">
        <v>1016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378"/>
      <c r="P17" s="378"/>
      <c r="Q17" s="378"/>
      <c r="R17" s="217"/>
      <c r="S17" s="217"/>
      <c r="T17" s="656" t="s">
        <v>968</v>
      </c>
      <c r="U17" s="656"/>
      <c r="V17" s="656"/>
      <c r="W17" s="656"/>
      <c r="X17" s="656"/>
    </row>
    <row r="18" spans="1:24" ht="21.95" customHeight="1">
      <c r="A18" s="447"/>
      <c r="B18" s="513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U18" s="606" t="s">
        <v>1008</v>
      </c>
      <c r="V18" s="606"/>
      <c r="W18" s="606"/>
      <c r="X18" s="606"/>
    </row>
    <row r="19" spans="1:24" ht="21.95" customHeight="1">
      <c r="A19" s="22"/>
      <c r="K19" s="408"/>
      <c r="L19" s="408"/>
      <c r="M19" s="408"/>
      <c r="N19" s="408"/>
      <c r="O19" s="408"/>
      <c r="P19" s="408"/>
      <c r="U19" s="35"/>
      <c r="V19" s="35"/>
      <c r="W19" s="35"/>
      <c r="X19" s="35"/>
    </row>
    <row r="23" spans="1:24" ht="21.95" customHeight="1" thickBot="1">
      <c r="A23" s="729" t="s">
        <v>644</v>
      </c>
      <c r="B23" s="729"/>
      <c r="C23" s="729"/>
      <c r="D23" s="729"/>
      <c r="E23" s="729"/>
      <c r="F23" s="729"/>
      <c r="G23" s="729"/>
      <c r="H23" s="729"/>
      <c r="I23" s="729"/>
      <c r="J23" s="111"/>
      <c r="K23" s="111"/>
      <c r="L23" s="111"/>
      <c r="M23" s="185"/>
      <c r="N23" s="185"/>
      <c r="V23" s="701" t="s">
        <v>181</v>
      </c>
      <c r="W23" s="645"/>
      <c r="X23" s="645"/>
    </row>
    <row r="24" spans="1:24" ht="21.95" customHeight="1">
      <c r="A24" s="732" t="s">
        <v>645</v>
      </c>
      <c r="B24" s="732"/>
      <c r="C24" s="732"/>
      <c r="D24" s="732"/>
      <c r="E24" s="732"/>
      <c r="F24" s="732"/>
      <c r="G24" s="732"/>
      <c r="H24" s="732"/>
      <c r="I24" s="732"/>
      <c r="J24" s="732"/>
      <c r="K24" s="732"/>
      <c r="L24" s="733"/>
      <c r="M24" s="699" t="s">
        <v>646</v>
      </c>
      <c r="N24" s="699"/>
      <c r="O24" s="724"/>
      <c r="P24" s="724" t="s">
        <v>647</v>
      </c>
      <c r="Q24" s="724"/>
      <c r="R24" s="724"/>
      <c r="S24" s="724" t="s">
        <v>951</v>
      </c>
      <c r="T24" s="754"/>
      <c r="U24" s="755"/>
      <c r="V24" s="725" t="s">
        <v>648</v>
      </c>
      <c r="W24" s="725"/>
      <c r="X24" s="753"/>
    </row>
    <row r="25" spans="1:24" ht="21.95" customHeight="1">
      <c r="A25" s="734"/>
      <c r="B25" s="734"/>
      <c r="C25" s="734"/>
      <c r="D25" s="734"/>
      <c r="E25" s="734"/>
      <c r="F25" s="734"/>
      <c r="G25" s="734"/>
      <c r="H25" s="734"/>
      <c r="I25" s="734"/>
      <c r="J25" s="734"/>
      <c r="K25" s="734"/>
      <c r="L25" s="735"/>
      <c r="M25" s="710"/>
      <c r="N25" s="710"/>
      <c r="O25" s="710"/>
      <c r="P25" s="710"/>
      <c r="Q25" s="710"/>
      <c r="R25" s="710"/>
      <c r="S25" s="756"/>
      <c r="T25" s="757"/>
      <c r="U25" s="758"/>
      <c r="V25" s="698" t="s">
        <v>950</v>
      </c>
      <c r="W25" s="698"/>
      <c r="X25" s="762"/>
    </row>
    <row r="26" spans="1:24" ht="21.95" customHeight="1">
      <c r="A26" s="741" t="s">
        <v>821</v>
      </c>
      <c r="B26" s="741"/>
      <c r="C26" s="741"/>
      <c r="D26" s="741"/>
      <c r="E26" s="741"/>
      <c r="F26" s="741"/>
      <c r="G26" s="741"/>
      <c r="H26" s="741"/>
      <c r="I26" s="741"/>
      <c r="J26" s="741"/>
      <c r="K26" s="227"/>
      <c r="L26" s="227"/>
      <c r="M26" s="743">
        <f>SUM(M28,M32,M38,M46,M48)</f>
        <v>55394</v>
      </c>
      <c r="N26" s="728"/>
      <c r="O26" s="728"/>
      <c r="P26" s="728">
        <f>SUM(P28,P32,P38,P46,P48)</f>
        <v>115006</v>
      </c>
      <c r="Q26" s="728"/>
      <c r="R26" s="728"/>
      <c r="S26" s="728">
        <f>SUM(S28,S32,S38,S46,S48)</f>
        <v>52544</v>
      </c>
      <c r="T26" s="728"/>
      <c r="U26" s="728"/>
      <c r="V26" s="742">
        <v>2.08</v>
      </c>
      <c r="W26" s="742"/>
      <c r="X26" s="742"/>
    </row>
    <row r="27" spans="1:24" ht="21.95" customHeight="1">
      <c r="B27" s="739"/>
      <c r="C27" s="739"/>
      <c r="D27" s="739"/>
      <c r="E27" s="739"/>
      <c r="F27" s="739"/>
      <c r="G27" s="739"/>
      <c r="H27" s="739"/>
      <c r="I27" s="739"/>
      <c r="J27" s="739"/>
      <c r="K27" s="739"/>
      <c r="L27" s="34"/>
      <c r="M27" s="679"/>
      <c r="N27" s="680"/>
      <c r="O27" s="680"/>
      <c r="P27" s="680"/>
      <c r="Q27" s="680"/>
      <c r="R27" s="680"/>
      <c r="S27" s="680"/>
      <c r="T27" s="680"/>
      <c r="U27" s="680"/>
      <c r="V27" s="716"/>
      <c r="W27" s="716"/>
      <c r="X27" s="716"/>
    </row>
    <row r="28" spans="1:24" ht="21.95" customHeight="1">
      <c r="B28" s="747" t="s">
        <v>649</v>
      </c>
      <c r="C28" s="747"/>
      <c r="D28" s="747"/>
      <c r="E28" s="747"/>
      <c r="F28" s="747"/>
      <c r="G28" s="747"/>
      <c r="H28" s="747"/>
      <c r="I28" s="747"/>
      <c r="J28" s="747"/>
      <c r="K28" s="747"/>
      <c r="L28" s="225"/>
      <c r="M28" s="763">
        <f>SUM(M29:O30)</f>
        <v>234</v>
      </c>
      <c r="N28" s="759"/>
      <c r="O28" s="759"/>
      <c r="P28" s="759">
        <f>SUM(P29:R30)</f>
        <v>466</v>
      </c>
      <c r="Q28" s="759"/>
      <c r="R28" s="759"/>
      <c r="S28" s="759">
        <f>SUM(S29:U30)</f>
        <v>330</v>
      </c>
      <c r="T28" s="759"/>
      <c r="U28" s="759"/>
      <c r="V28" s="764">
        <v>1.99</v>
      </c>
      <c r="W28" s="764"/>
      <c r="X28" s="764"/>
    </row>
    <row r="29" spans="1:24" ht="21.95" customHeight="1">
      <c r="B29" s="34"/>
      <c r="C29" s="682" t="s">
        <v>650</v>
      </c>
      <c r="D29" s="682"/>
      <c r="E29" s="682"/>
      <c r="F29" s="682"/>
      <c r="G29" s="682"/>
      <c r="H29" s="682"/>
      <c r="I29" s="682"/>
      <c r="J29" s="682"/>
      <c r="K29" s="682"/>
      <c r="L29" s="211"/>
      <c r="M29" s="679">
        <v>163</v>
      </c>
      <c r="N29" s="680"/>
      <c r="O29" s="680"/>
      <c r="P29" s="680">
        <v>336</v>
      </c>
      <c r="Q29" s="680"/>
      <c r="R29" s="680"/>
      <c r="S29" s="680">
        <v>250</v>
      </c>
      <c r="T29" s="680"/>
      <c r="U29" s="680"/>
      <c r="V29" s="716">
        <v>2.06</v>
      </c>
      <c r="W29" s="716"/>
      <c r="X29" s="716"/>
    </row>
    <row r="30" spans="1:24" ht="21.95" customHeight="1">
      <c r="B30" s="34"/>
      <c r="C30" s="682" t="s">
        <v>651</v>
      </c>
      <c r="D30" s="682"/>
      <c r="E30" s="682"/>
      <c r="F30" s="682"/>
      <c r="G30" s="682"/>
      <c r="H30" s="682"/>
      <c r="I30" s="682"/>
      <c r="J30" s="682"/>
      <c r="K30" s="682"/>
      <c r="L30" s="211"/>
      <c r="M30" s="679">
        <v>71</v>
      </c>
      <c r="N30" s="680"/>
      <c r="O30" s="680"/>
      <c r="P30" s="680">
        <v>130</v>
      </c>
      <c r="Q30" s="680"/>
      <c r="R30" s="680"/>
      <c r="S30" s="680">
        <v>80</v>
      </c>
      <c r="T30" s="680"/>
      <c r="U30" s="680"/>
      <c r="V30" s="716">
        <v>1.83</v>
      </c>
      <c r="W30" s="716"/>
      <c r="X30" s="716"/>
    </row>
    <row r="31" spans="1:24" ht="21.95" customHeight="1">
      <c r="B31" s="34"/>
      <c r="C31" s="682"/>
      <c r="D31" s="682"/>
      <c r="E31" s="682"/>
      <c r="F31" s="682"/>
      <c r="G31" s="682"/>
      <c r="H31" s="682"/>
      <c r="I31" s="682"/>
      <c r="J31" s="682"/>
      <c r="K31" s="682"/>
      <c r="L31" s="211"/>
      <c r="M31" s="679"/>
      <c r="N31" s="680"/>
      <c r="O31" s="680"/>
      <c r="P31" s="680"/>
      <c r="Q31" s="680"/>
      <c r="R31" s="680"/>
      <c r="S31" s="680"/>
      <c r="T31" s="680"/>
      <c r="U31" s="680"/>
      <c r="V31" s="716"/>
      <c r="W31" s="716"/>
      <c r="X31" s="716"/>
    </row>
    <row r="32" spans="1:24" ht="21.95" customHeight="1">
      <c r="B32" s="747" t="s">
        <v>652</v>
      </c>
      <c r="C32" s="747"/>
      <c r="D32" s="747"/>
      <c r="E32" s="747"/>
      <c r="F32" s="747"/>
      <c r="G32" s="747"/>
      <c r="H32" s="747"/>
      <c r="I32" s="747"/>
      <c r="J32" s="747"/>
      <c r="K32" s="747"/>
      <c r="L32" s="225"/>
      <c r="M32" s="763">
        <f>SUM(M33:O36)</f>
        <v>226</v>
      </c>
      <c r="N32" s="759"/>
      <c r="O32" s="759"/>
      <c r="P32" s="759">
        <f>SUM(P33:R36)</f>
        <v>803</v>
      </c>
      <c r="Q32" s="759"/>
      <c r="R32" s="759"/>
      <c r="S32" s="759">
        <f>SUM(S33:U36)</f>
        <v>608</v>
      </c>
      <c r="T32" s="759"/>
      <c r="U32" s="759"/>
      <c r="V32" s="764">
        <v>3.55</v>
      </c>
      <c r="W32" s="764"/>
      <c r="X32" s="764"/>
    </row>
    <row r="33" spans="2:24" ht="21.95" customHeight="1">
      <c r="B33" s="34"/>
      <c r="C33" s="682" t="s">
        <v>653</v>
      </c>
      <c r="D33" s="682"/>
      <c r="E33" s="682"/>
      <c r="F33" s="682"/>
      <c r="G33" s="682"/>
      <c r="H33" s="682"/>
      <c r="I33" s="682"/>
      <c r="J33" s="682"/>
      <c r="K33" s="682"/>
      <c r="L33" s="211"/>
      <c r="M33" s="679">
        <v>95</v>
      </c>
      <c r="N33" s="680"/>
      <c r="O33" s="680"/>
      <c r="P33" s="680">
        <v>348</v>
      </c>
      <c r="Q33" s="680"/>
      <c r="R33" s="680"/>
      <c r="S33" s="680">
        <v>268</v>
      </c>
      <c r="T33" s="680"/>
      <c r="U33" s="680"/>
      <c r="V33" s="716">
        <v>3.66</v>
      </c>
      <c r="W33" s="716"/>
      <c r="X33" s="716"/>
    </row>
    <row r="34" spans="2:24" ht="21.95" customHeight="1">
      <c r="B34" s="34"/>
      <c r="C34" s="682" t="s">
        <v>654</v>
      </c>
      <c r="D34" s="682"/>
      <c r="E34" s="682"/>
      <c r="F34" s="682"/>
      <c r="G34" s="682"/>
      <c r="H34" s="682"/>
      <c r="I34" s="682"/>
      <c r="J34" s="682"/>
      <c r="K34" s="682"/>
      <c r="L34" s="211"/>
      <c r="M34" s="679">
        <v>61</v>
      </c>
      <c r="N34" s="680"/>
      <c r="O34" s="680"/>
      <c r="P34" s="680">
        <v>200</v>
      </c>
      <c r="Q34" s="680"/>
      <c r="R34" s="680"/>
      <c r="S34" s="680">
        <v>144</v>
      </c>
      <c r="T34" s="680"/>
      <c r="U34" s="680"/>
      <c r="V34" s="716">
        <v>3.28</v>
      </c>
      <c r="W34" s="716"/>
      <c r="X34" s="716"/>
    </row>
    <row r="35" spans="2:24" ht="21.95" customHeight="1">
      <c r="B35" s="34"/>
      <c r="C35" s="682" t="s">
        <v>655</v>
      </c>
      <c r="D35" s="682"/>
      <c r="E35" s="682"/>
      <c r="F35" s="682"/>
      <c r="G35" s="682"/>
      <c r="H35" s="682"/>
      <c r="I35" s="682"/>
      <c r="J35" s="682"/>
      <c r="K35" s="682"/>
      <c r="L35" s="211"/>
      <c r="M35" s="679">
        <v>10</v>
      </c>
      <c r="N35" s="680"/>
      <c r="O35" s="680"/>
      <c r="P35" s="680">
        <v>38</v>
      </c>
      <c r="Q35" s="680"/>
      <c r="R35" s="680"/>
      <c r="S35" s="680">
        <v>33</v>
      </c>
      <c r="T35" s="680"/>
      <c r="U35" s="680"/>
      <c r="V35" s="716">
        <v>3.8</v>
      </c>
      <c r="W35" s="716"/>
      <c r="X35" s="716"/>
    </row>
    <row r="36" spans="2:24" ht="21.95" customHeight="1">
      <c r="B36" s="34"/>
      <c r="C36" s="682" t="s">
        <v>656</v>
      </c>
      <c r="D36" s="682"/>
      <c r="E36" s="682"/>
      <c r="F36" s="682"/>
      <c r="G36" s="682"/>
      <c r="H36" s="682"/>
      <c r="I36" s="682"/>
      <c r="J36" s="682"/>
      <c r="K36" s="682"/>
      <c r="L36" s="211"/>
      <c r="M36" s="679">
        <v>60</v>
      </c>
      <c r="N36" s="680"/>
      <c r="O36" s="680"/>
      <c r="P36" s="680">
        <v>217</v>
      </c>
      <c r="Q36" s="680"/>
      <c r="R36" s="680"/>
      <c r="S36" s="680">
        <v>163</v>
      </c>
      <c r="T36" s="680"/>
      <c r="U36" s="680"/>
      <c r="V36" s="716">
        <v>3.62</v>
      </c>
      <c r="W36" s="716"/>
      <c r="X36" s="716"/>
    </row>
    <row r="37" spans="2:24" ht="21.95" customHeight="1">
      <c r="B37" s="34"/>
      <c r="C37" s="682"/>
      <c r="D37" s="682"/>
      <c r="E37" s="682"/>
      <c r="F37" s="682"/>
      <c r="G37" s="682"/>
      <c r="H37" s="682"/>
      <c r="I37" s="682"/>
      <c r="J37" s="682"/>
      <c r="K37" s="682"/>
      <c r="L37" s="211"/>
      <c r="M37" s="679"/>
      <c r="N37" s="680"/>
      <c r="O37" s="680"/>
      <c r="P37" s="680"/>
      <c r="Q37" s="680"/>
      <c r="R37" s="680"/>
      <c r="S37" s="680"/>
      <c r="T37" s="680"/>
      <c r="U37" s="680"/>
      <c r="V37" s="716"/>
      <c r="W37" s="716"/>
      <c r="X37" s="716"/>
    </row>
    <row r="38" spans="2:24" ht="21.95" customHeight="1">
      <c r="B38" s="747" t="s">
        <v>657</v>
      </c>
      <c r="C38" s="747"/>
      <c r="D38" s="747"/>
      <c r="E38" s="747"/>
      <c r="F38" s="747"/>
      <c r="G38" s="747"/>
      <c r="H38" s="747"/>
      <c r="I38" s="747"/>
      <c r="J38" s="747"/>
      <c r="K38" s="747"/>
      <c r="L38" s="225"/>
      <c r="M38" s="763">
        <f>SUM(M39:O44)</f>
        <v>30268</v>
      </c>
      <c r="N38" s="759"/>
      <c r="O38" s="759"/>
      <c r="P38" s="759">
        <f>SUM(P39:R44)</f>
        <v>76253</v>
      </c>
      <c r="Q38" s="759"/>
      <c r="R38" s="759"/>
      <c r="S38" s="759">
        <f>SUM(S39:U44)</f>
        <v>47418</v>
      </c>
      <c r="T38" s="759"/>
      <c r="U38" s="759"/>
      <c r="V38" s="764">
        <v>2.52</v>
      </c>
      <c r="W38" s="764"/>
      <c r="X38" s="764"/>
    </row>
    <row r="39" spans="2:24" ht="21.95" customHeight="1">
      <c r="B39" s="34"/>
      <c r="C39" s="682" t="s">
        <v>658</v>
      </c>
      <c r="D39" s="682"/>
      <c r="E39" s="682"/>
      <c r="F39" s="682"/>
      <c r="G39" s="682"/>
      <c r="H39" s="682"/>
      <c r="I39" s="682"/>
      <c r="J39" s="682"/>
      <c r="K39" s="682"/>
      <c r="L39" s="211"/>
      <c r="M39" s="679">
        <v>2478</v>
      </c>
      <c r="N39" s="680"/>
      <c r="O39" s="680"/>
      <c r="P39" s="680">
        <v>5354</v>
      </c>
      <c r="Q39" s="680"/>
      <c r="R39" s="680"/>
      <c r="S39" s="680">
        <v>3539</v>
      </c>
      <c r="T39" s="680"/>
      <c r="U39" s="680"/>
      <c r="V39" s="716">
        <v>2.16</v>
      </c>
      <c r="W39" s="716"/>
      <c r="X39" s="716"/>
    </row>
    <row r="40" spans="2:24" ht="21.95" customHeight="1">
      <c r="B40" s="34"/>
      <c r="C40" s="682" t="s">
        <v>659</v>
      </c>
      <c r="D40" s="682"/>
      <c r="E40" s="682"/>
      <c r="F40" s="682"/>
      <c r="G40" s="682"/>
      <c r="H40" s="682"/>
      <c r="I40" s="682"/>
      <c r="J40" s="682"/>
      <c r="K40" s="682"/>
      <c r="L40" s="211"/>
      <c r="M40" s="679">
        <v>26107</v>
      </c>
      <c r="N40" s="680"/>
      <c r="O40" s="680"/>
      <c r="P40" s="680">
        <v>65099</v>
      </c>
      <c r="Q40" s="680"/>
      <c r="R40" s="680"/>
      <c r="S40" s="680">
        <v>39671</v>
      </c>
      <c r="T40" s="680"/>
      <c r="U40" s="680"/>
      <c r="V40" s="716">
        <v>2.4900000000000002</v>
      </c>
      <c r="W40" s="716"/>
      <c r="X40" s="716"/>
    </row>
    <row r="41" spans="2:24" ht="21.95" customHeight="1">
      <c r="B41" s="34"/>
      <c r="C41" s="682" t="s">
        <v>660</v>
      </c>
      <c r="D41" s="682"/>
      <c r="E41" s="682"/>
      <c r="F41" s="682"/>
      <c r="G41" s="682"/>
      <c r="H41" s="682"/>
      <c r="I41" s="682"/>
      <c r="J41" s="682"/>
      <c r="K41" s="682"/>
      <c r="L41" s="211"/>
      <c r="M41" s="679">
        <v>1199</v>
      </c>
      <c r="N41" s="680"/>
      <c r="O41" s="680"/>
      <c r="P41" s="680">
        <v>4119</v>
      </c>
      <c r="Q41" s="680"/>
      <c r="R41" s="680"/>
      <c r="S41" s="680">
        <v>2990</v>
      </c>
      <c r="T41" s="680"/>
      <c r="U41" s="680"/>
      <c r="V41" s="716">
        <v>3.44</v>
      </c>
      <c r="W41" s="716"/>
      <c r="X41" s="716"/>
    </row>
    <row r="42" spans="2:24" ht="21.95" customHeight="1">
      <c r="B42" s="34"/>
      <c r="C42" s="682" t="s">
        <v>661</v>
      </c>
      <c r="D42" s="682"/>
      <c r="E42" s="682"/>
      <c r="F42" s="682"/>
      <c r="G42" s="682"/>
      <c r="H42" s="682"/>
      <c r="I42" s="682"/>
      <c r="J42" s="682"/>
      <c r="K42" s="682"/>
      <c r="L42" s="211"/>
      <c r="M42" s="679"/>
      <c r="N42" s="680"/>
      <c r="O42" s="680"/>
      <c r="P42" s="680"/>
      <c r="Q42" s="680"/>
      <c r="R42" s="680"/>
      <c r="S42" s="680"/>
      <c r="T42" s="680"/>
      <c r="U42" s="680"/>
      <c r="V42" s="716"/>
      <c r="W42" s="716"/>
      <c r="X42" s="716"/>
    </row>
    <row r="43" spans="2:24" ht="21.95" customHeight="1">
      <c r="B43" s="34"/>
      <c r="C43" s="682" t="s">
        <v>660</v>
      </c>
      <c r="D43" s="682"/>
      <c r="E43" s="682"/>
      <c r="F43" s="682"/>
      <c r="G43" s="682"/>
      <c r="H43" s="682"/>
      <c r="I43" s="682"/>
      <c r="J43" s="682"/>
      <c r="K43" s="682"/>
      <c r="L43" s="211"/>
      <c r="M43" s="679">
        <v>484</v>
      </c>
      <c r="N43" s="680"/>
      <c r="O43" s="680"/>
      <c r="P43" s="680">
        <v>1681</v>
      </c>
      <c r="Q43" s="680"/>
      <c r="R43" s="680"/>
      <c r="S43" s="680">
        <v>1218</v>
      </c>
      <c r="T43" s="680"/>
      <c r="U43" s="680"/>
      <c r="V43" s="716">
        <v>3.47</v>
      </c>
      <c r="W43" s="716"/>
      <c r="X43" s="716"/>
    </row>
    <row r="44" spans="2:24" ht="21.95" customHeight="1">
      <c r="B44" s="34"/>
      <c r="C44" s="682" t="s">
        <v>662</v>
      </c>
      <c r="D44" s="682"/>
      <c r="E44" s="682"/>
      <c r="F44" s="682"/>
      <c r="G44" s="682"/>
      <c r="H44" s="682"/>
      <c r="I44" s="682"/>
      <c r="J44" s="682"/>
      <c r="K44" s="682"/>
      <c r="L44" s="211"/>
      <c r="M44" s="679"/>
      <c r="N44" s="680"/>
      <c r="O44" s="680"/>
      <c r="P44" s="680"/>
      <c r="Q44" s="680"/>
      <c r="R44" s="680"/>
      <c r="S44" s="680"/>
      <c r="T44" s="680"/>
      <c r="U44" s="680"/>
      <c r="V44" s="716"/>
      <c r="W44" s="716"/>
      <c r="X44" s="716"/>
    </row>
    <row r="45" spans="2:24" ht="21.95" customHeight="1">
      <c r="B45" s="34"/>
      <c r="C45" s="682"/>
      <c r="D45" s="682"/>
      <c r="E45" s="682"/>
      <c r="F45" s="682"/>
      <c r="G45" s="682"/>
      <c r="H45" s="682"/>
      <c r="I45" s="682"/>
      <c r="J45" s="682"/>
      <c r="K45" s="682"/>
      <c r="L45" s="211"/>
      <c r="M45" s="679"/>
      <c r="N45" s="680"/>
      <c r="O45" s="680"/>
      <c r="P45" s="680"/>
      <c r="Q45" s="680"/>
      <c r="R45" s="680"/>
      <c r="S45" s="680"/>
      <c r="T45" s="680"/>
      <c r="U45" s="680"/>
      <c r="V45" s="716"/>
      <c r="W45" s="716"/>
      <c r="X45" s="716"/>
    </row>
    <row r="46" spans="2:24" ht="21.95" customHeight="1">
      <c r="B46" s="747" t="s">
        <v>663</v>
      </c>
      <c r="C46" s="747"/>
      <c r="D46" s="747"/>
      <c r="E46" s="747"/>
      <c r="F46" s="747"/>
      <c r="G46" s="747"/>
      <c r="H46" s="747"/>
      <c r="I46" s="747"/>
      <c r="J46" s="747"/>
      <c r="K46" s="747"/>
      <c r="L46" s="225"/>
      <c r="M46" s="763">
        <v>21473</v>
      </c>
      <c r="N46" s="759"/>
      <c r="O46" s="759"/>
      <c r="P46" s="759">
        <v>31813</v>
      </c>
      <c r="Q46" s="759"/>
      <c r="R46" s="759"/>
      <c r="S46" s="759">
        <v>69</v>
      </c>
      <c r="T46" s="759"/>
      <c r="U46" s="759"/>
      <c r="V46" s="764">
        <v>1.48</v>
      </c>
      <c r="W46" s="764"/>
      <c r="X46" s="764"/>
    </row>
    <row r="47" spans="2:24" ht="21.95" customHeight="1">
      <c r="B47" s="34"/>
      <c r="C47" s="682"/>
      <c r="D47" s="682"/>
      <c r="E47" s="682"/>
      <c r="F47" s="682"/>
      <c r="G47" s="682"/>
      <c r="H47" s="682"/>
      <c r="I47" s="682"/>
      <c r="J47" s="682"/>
      <c r="K47" s="682"/>
      <c r="L47" s="211"/>
      <c r="M47" s="679"/>
      <c r="N47" s="680"/>
      <c r="O47" s="680"/>
      <c r="P47" s="680"/>
      <c r="Q47" s="680"/>
      <c r="R47" s="680"/>
      <c r="S47" s="680"/>
      <c r="T47" s="680"/>
      <c r="U47" s="680"/>
      <c r="V47" s="716"/>
      <c r="W47" s="716"/>
      <c r="X47" s="716"/>
    </row>
    <row r="48" spans="2:24" ht="21.95" customHeight="1">
      <c r="B48" s="747" t="s">
        <v>664</v>
      </c>
      <c r="C48" s="747"/>
      <c r="D48" s="747"/>
      <c r="E48" s="747"/>
      <c r="F48" s="747"/>
      <c r="G48" s="747"/>
      <c r="H48" s="747"/>
      <c r="I48" s="747"/>
      <c r="J48" s="747"/>
      <c r="K48" s="747"/>
      <c r="L48" s="225"/>
      <c r="M48" s="763">
        <v>3193</v>
      </c>
      <c r="N48" s="759"/>
      <c r="O48" s="759"/>
      <c r="P48" s="759">
        <v>5671</v>
      </c>
      <c r="Q48" s="759"/>
      <c r="R48" s="759"/>
      <c r="S48" s="759">
        <v>4119</v>
      </c>
      <c r="T48" s="759"/>
      <c r="U48" s="759"/>
      <c r="V48" s="764">
        <v>1.78</v>
      </c>
      <c r="W48" s="764"/>
      <c r="X48" s="764"/>
    </row>
    <row r="49" spans="1:24" ht="21.95" customHeight="1" thickBot="1">
      <c r="A49" s="185"/>
      <c r="B49" s="185"/>
      <c r="C49" s="736"/>
      <c r="D49" s="736"/>
      <c r="E49" s="736"/>
      <c r="F49" s="736"/>
      <c r="G49" s="736"/>
      <c r="H49" s="736"/>
      <c r="I49" s="736"/>
      <c r="J49" s="736"/>
      <c r="K49" s="736"/>
      <c r="L49" s="221"/>
      <c r="M49" s="766"/>
      <c r="N49" s="751"/>
      <c r="O49" s="751"/>
      <c r="P49" s="751"/>
      <c r="Q49" s="751"/>
      <c r="R49" s="751"/>
      <c r="S49" s="751"/>
      <c r="T49" s="751"/>
      <c r="U49" s="751"/>
      <c r="V49" s="765"/>
      <c r="W49" s="765"/>
      <c r="X49" s="765"/>
    </row>
    <row r="50" spans="1:24" ht="21.95" customHeight="1">
      <c r="A50" s="34"/>
      <c r="B50" s="34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377"/>
      <c r="N50" s="377"/>
      <c r="O50" s="377"/>
      <c r="P50" s="377"/>
      <c r="Q50" s="377"/>
      <c r="R50" s="377"/>
      <c r="S50" s="377"/>
      <c r="T50" s="217"/>
      <c r="U50" s="656" t="s">
        <v>976</v>
      </c>
      <c r="V50" s="657"/>
      <c r="W50" s="657"/>
      <c r="X50" s="657"/>
    </row>
    <row r="51" spans="1:24" ht="21.95" customHeight="1">
      <c r="A51" s="738"/>
      <c r="B51" s="739"/>
      <c r="C51" s="739"/>
      <c r="D51" s="739"/>
      <c r="E51" s="739"/>
      <c r="F51" s="739"/>
      <c r="G51" s="739"/>
      <c r="H51" s="739"/>
      <c r="I51" s="739"/>
      <c r="J51" s="739"/>
      <c r="K51" s="739"/>
      <c r="L51" s="739"/>
      <c r="M51" s="739"/>
      <c r="N51" s="739"/>
      <c r="O51" s="739"/>
      <c r="P51" s="739"/>
      <c r="Q51" s="739"/>
      <c r="R51" s="739"/>
      <c r="S51" s="739"/>
      <c r="T51" s="34"/>
      <c r="U51" s="606" t="s">
        <v>1008</v>
      </c>
      <c r="V51" s="606"/>
      <c r="W51" s="606"/>
      <c r="X51" s="606"/>
    </row>
    <row r="52" spans="1:24" ht="21.95" customHeight="1">
      <c r="A52" s="447"/>
      <c r="B52" s="513"/>
      <c r="C52" s="513"/>
      <c r="D52" s="513"/>
      <c r="E52" s="513"/>
      <c r="F52" s="513"/>
      <c r="G52" s="513"/>
      <c r="H52" s="513"/>
      <c r="I52" s="513"/>
      <c r="J52" s="513"/>
      <c r="K52" s="513"/>
      <c r="L52" s="513"/>
      <c r="M52" s="513"/>
      <c r="N52" s="513"/>
      <c r="O52" s="513"/>
      <c r="P52" s="513"/>
      <c r="Q52" s="513"/>
      <c r="R52" s="513"/>
      <c r="S52" s="513"/>
    </row>
  </sheetData>
  <mergeCells count="211">
    <mergeCell ref="L4:O5"/>
    <mergeCell ref="A7:H7"/>
    <mergeCell ref="B8:J8"/>
    <mergeCell ref="P7:R7"/>
    <mergeCell ref="P4:R5"/>
    <mergeCell ref="A3:H3"/>
    <mergeCell ref="A4:K5"/>
    <mergeCell ref="M6:O6"/>
    <mergeCell ref="M7:O7"/>
    <mergeCell ref="A6:I6"/>
    <mergeCell ref="W4:X4"/>
    <mergeCell ref="W6:X6"/>
    <mergeCell ref="W7:X7"/>
    <mergeCell ref="U3:X3"/>
    <mergeCell ref="S5:T5"/>
    <mergeCell ref="U5:V5"/>
    <mergeCell ref="W5:X5"/>
    <mergeCell ref="S4:T4"/>
    <mergeCell ref="U4:V4"/>
    <mergeCell ref="S7:T7"/>
    <mergeCell ref="S6:T6"/>
    <mergeCell ref="U6:V6"/>
    <mergeCell ref="P6:R6"/>
    <mergeCell ref="U7:V7"/>
    <mergeCell ref="P30:R30"/>
    <mergeCell ref="S29:U29"/>
    <mergeCell ref="V29:X29"/>
    <mergeCell ref="P27:R27"/>
    <mergeCell ref="W8:X8"/>
    <mergeCell ref="W9:X9"/>
    <mergeCell ref="S9:T9"/>
    <mergeCell ref="S8:T8"/>
    <mergeCell ref="U8:V8"/>
    <mergeCell ref="M41:O41"/>
    <mergeCell ref="M29:O29"/>
    <mergeCell ref="U10:V10"/>
    <mergeCell ref="U11:V11"/>
    <mergeCell ref="P41:R41"/>
    <mergeCell ref="S41:U41"/>
    <mergeCell ref="M33:O33"/>
    <mergeCell ref="M30:O30"/>
    <mergeCell ref="V40:X40"/>
    <mergeCell ref="M37:O37"/>
    <mergeCell ref="V41:X41"/>
    <mergeCell ref="V42:X42"/>
    <mergeCell ref="P42:R42"/>
    <mergeCell ref="S42:U42"/>
    <mergeCell ref="M42:O42"/>
    <mergeCell ref="P33:R33"/>
    <mergeCell ref="P34:R34"/>
    <mergeCell ref="C49:K49"/>
    <mergeCell ref="M49:O49"/>
    <mergeCell ref="P45:R45"/>
    <mergeCell ref="M46:O46"/>
    <mergeCell ref="B46:K46"/>
    <mergeCell ref="B48:K48"/>
    <mergeCell ref="M48:O48"/>
    <mergeCell ref="M47:O47"/>
    <mergeCell ref="P47:R47"/>
    <mergeCell ref="C47:K47"/>
    <mergeCell ref="U50:X50"/>
    <mergeCell ref="S47:U47"/>
    <mergeCell ref="V47:X47"/>
    <mergeCell ref="P48:R48"/>
    <mergeCell ref="S48:U48"/>
    <mergeCell ref="P49:R49"/>
    <mergeCell ref="S49:U49"/>
    <mergeCell ref="V49:X49"/>
    <mergeCell ref="V48:X48"/>
    <mergeCell ref="V46:X46"/>
    <mergeCell ref="V44:X44"/>
    <mergeCell ref="P43:R43"/>
    <mergeCell ref="S43:U43"/>
    <mergeCell ref="V43:X43"/>
    <mergeCell ref="V45:X45"/>
    <mergeCell ref="P46:R46"/>
    <mergeCell ref="S46:U46"/>
    <mergeCell ref="M45:O45"/>
    <mergeCell ref="M44:O44"/>
    <mergeCell ref="M43:O43"/>
    <mergeCell ref="S45:U45"/>
    <mergeCell ref="C43:K43"/>
    <mergeCell ref="C45:K45"/>
    <mergeCell ref="P44:R44"/>
    <mergeCell ref="S44:U44"/>
    <mergeCell ref="C30:K30"/>
    <mergeCell ref="C39:K39"/>
    <mergeCell ref="S39:U39"/>
    <mergeCell ref="C40:K40"/>
    <mergeCell ref="S33:U33"/>
    <mergeCell ref="M40:O40"/>
    <mergeCell ref="M31:O31"/>
    <mergeCell ref="M32:O32"/>
    <mergeCell ref="B32:K32"/>
    <mergeCell ref="C37:K37"/>
    <mergeCell ref="C36:K36"/>
    <mergeCell ref="C41:K41"/>
    <mergeCell ref="C42:K42"/>
    <mergeCell ref="C44:K44"/>
    <mergeCell ref="P40:R40"/>
    <mergeCell ref="M35:O35"/>
    <mergeCell ref="P35:R35"/>
    <mergeCell ref="B27:K27"/>
    <mergeCell ref="B28:K28"/>
    <mergeCell ref="C29:K29"/>
    <mergeCell ref="C31:K31"/>
    <mergeCell ref="B38:K38"/>
    <mergeCell ref="V39:X39"/>
    <mergeCell ref="C33:K33"/>
    <mergeCell ref="C34:K34"/>
    <mergeCell ref="V37:X37"/>
    <mergeCell ref="S35:U35"/>
    <mergeCell ref="S40:U40"/>
    <mergeCell ref="V38:X38"/>
    <mergeCell ref="M39:O39"/>
    <mergeCell ref="M36:O36"/>
    <mergeCell ref="P39:R39"/>
    <mergeCell ref="S38:U38"/>
    <mergeCell ref="P37:R37"/>
    <mergeCell ref="P38:R38"/>
    <mergeCell ref="M38:O38"/>
    <mergeCell ref="S36:U36"/>
    <mergeCell ref="V36:X36"/>
    <mergeCell ref="P36:R36"/>
    <mergeCell ref="S37:U37"/>
    <mergeCell ref="M34:O34"/>
    <mergeCell ref="C35:K35"/>
    <mergeCell ref="P29:R29"/>
    <mergeCell ref="V32:X32"/>
    <mergeCell ref="S32:U32"/>
    <mergeCell ref="P32:R32"/>
    <mergeCell ref="P31:R31"/>
    <mergeCell ref="S31:U31"/>
    <mergeCell ref="V28:X28"/>
    <mergeCell ref="S28:U28"/>
    <mergeCell ref="V33:X33"/>
    <mergeCell ref="V35:X35"/>
    <mergeCell ref="S27:U27"/>
    <mergeCell ref="V27:X27"/>
    <mergeCell ref="S34:U34"/>
    <mergeCell ref="V34:X34"/>
    <mergeCell ref="S13:T13"/>
    <mergeCell ref="W12:X12"/>
    <mergeCell ref="V31:X31"/>
    <mergeCell ref="M24:O25"/>
    <mergeCell ref="P24:R25"/>
    <mergeCell ref="V25:X25"/>
    <mergeCell ref="S30:U30"/>
    <mergeCell ref="V30:X30"/>
    <mergeCell ref="M28:O28"/>
    <mergeCell ref="M27:O27"/>
    <mergeCell ref="V24:X24"/>
    <mergeCell ref="S24:U25"/>
    <mergeCell ref="P28:R28"/>
    <mergeCell ref="M13:O13"/>
    <mergeCell ref="M12:O12"/>
    <mergeCell ref="P12:R12"/>
    <mergeCell ref="U18:X18"/>
    <mergeCell ref="S16:T16"/>
    <mergeCell ref="S15:T15"/>
    <mergeCell ref="A18:S18"/>
    <mergeCell ref="M8:O8"/>
    <mergeCell ref="M9:O9"/>
    <mergeCell ref="M15:O15"/>
    <mergeCell ref="M16:O16"/>
    <mergeCell ref="P15:R15"/>
    <mergeCell ref="P16:R16"/>
    <mergeCell ref="M14:O14"/>
    <mergeCell ref="P13:R13"/>
    <mergeCell ref="P14:R14"/>
    <mergeCell ref="P8:R8"/>
    <mergeCell ref="W10:X10"/>
    <mergeCell ref="S10:T10"/>
    <mergeCell ref="S11:T11"/>
    <mergeCell ref="P11:R11"/>
    <mergeCell ref="P10:R10"/>
    <mergeCell ref="A23:I23"/>
    <mergeCell ref="C13:J13"/>
    <mergeCell ref="B15:J15"/>
    <mergeCell ref="A16:H16"/>
    <mergeCell ref="W11:X11"/>
    <mergeCell ref="C9:J9"/>
    <mergeCell ref="C10:J10"/>
    <mergeCell ref="C12:J12"/>
    <mergeCell ref="U15:V15"/>
    <mergeCell ref="C11:J11"/>
    <mergeCell ref="M10:O10"/>
    <mergeCell ref="M11:O11"/>
    <mergeCell ref="S12:T12"/>
    <mergeCell ref="P9:R9"/>
    <mergeCell ref="U9:V9"/>
    <mergeCell ref="U12:V12"/>
    <mergeCell ref="W13:X13"/>
    <mergeCell ref="S14:T14"/>
    <mergeCell ref="U14:V14"/>
    <mergeCell ref="V23:X23"/>
    <mergeCell ref="U16:V16"/>
    <mergeCell ref="W16:X16"/>
    <mergeCell ref="W15:X15"/>
    <mergeCell ref="U13:V13"/>
    <mergeCell ref="T17:X17"/>
    <mergeCell ref="A52:S52"/>
    <mergeCell ref="U51:X51"/>
    <mergeCell ref="A51:S51"/>
    <mergeCell ref="W14:X14"/>
    <mergeCell ref="A26:J26"/>
    <mergeCell ref="A24:L25"/>
    <mergeCell ref="V26:X26"/>
    <mergeCell ref="S26:U26"/>
    <mergeCell ref="M26:O26"/>
    <mergeCell ref="P26:R26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4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showGridLines="0" tabSelected="1" zoomScale="75" zoomScaleNormal="75" zoomScaleSheetLayoutView="80" workbookViewId="0">
      <pane xSplit="4" ySplit="4" topLeftCell="H26" activePane="bottomRight" state="frozen"/>
      <selection pane="topRight"/>
      <selection pane="bottomLeft"/>
      <selection pane="bottomRight"/>
    </sheetView>
  </sheetViews>
  <sheetFormatPr defaultColWidth="8.625" defaultRowHeight="23.45" customHeight="1"/>
  <cols>
    <col min="1" max="1" width="4.625" style="20" customWidth="1"/>
    <col min="2" max="2" width="6.625" style="20" customWidth="1"/>
    <col min="3" max="3" width="5.5" style="20" customWidth="1"/>
    <col min="4" max="4" width="1.125" style="20" customWidth="1"/>
    <col min="5" max="7" width="10.625" style="20" customWidth="1"/>
    <col min="8" max="8" width="11.625" style="20" customWidth="1"/>
    <col min="9" max="11" width="9.125" style="20" customWidth="1"/>
    <col min="12" max="12" width="1" style="20" customWidth="1"/>
    <col min="13" max="15" width="9.125" style="20" customWidth="1"/>
    <col min="16" max="16" width="1.25" style="20" customWidth="1"/>
    <col min="17" max="23" width="9.125" style="20" customWidth="1"/>
    <col min="24" max="24" width="1" style="20" customWidth="1"/>
    <col min="25" max="29" width="9.125" style="20" customWidth="1"/>
    <col min="30" max="30" width="7.625" style="20" customWidth="1"/>
    <col min="31" max="16384" width="8.625" style="20"/>
  </cols>
  <sheetData>
    <row r="1" spans="1:31" ht="23.45" customHeight="1">
      <c r="A1" s="644" t="s">
        <v>858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162"/>
      <c r="Q1" s="785" t="s">
        <v>288</v>
      </c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</row>
    <row r="2" spans="1:31" ht="20.100000000000001" customHeight="1" thickBot="1">
      <c r="AB2" s="164"/>
      <c r="AC2" s="594" t="s">
        <v>181</v>
      </c>
      <c r="AD2" s="509"/>
    </row>
    <row r="3" spans="1:31" ht="23.45" customHeight="1">
      <c r="A3" s="779" t="s">
        <v>874</v>
      </c>
      <c r="B3" s="779"/>
      <c r="C3" s="779"/>
      <c r="D3" s="780"/>
      <c r="E3" s="786" t="s">
        <v>293</v>
      </c>
      <c r="F3" s="786" t="s">
        <v>289</v>
      </c>
      <c r="G3" s="786"/>
      <c r="H3" s="786"/>
      <c r="I3" s="786" t="s">
        <v>290</v>
      </c>
      <c r="J3" s="786"/>
      <c r="K3" s="786"/>
      <c r="L3" s="786"/>
      <c r="M3" s="786"/>
      <c r="N3" s="786"/>
      <c r="O3" s="788"/>
      <c r="P3" s="36"/>
      <c r="Q3" s="789" t="s">
        <v>294</v>
      </c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786"/>
      <c r="AC3" s="786"/>
      <c r="AD3" s="788"/>
    </row>
    <row r="4" spans="1:31" ht="23.45" customHeight="1">
      <c r="A4" s="781"/>
      <c r="B4" s="781"/>
      <c r="C4" s="781"/>
      <c r="D4" s="782"/>
      <c r="E4" s="787"/>
      <c r="F4" s="232" t="s">
        <v>291</v>
      </c>
      <c r="G4" s="232" t="s">
        <v>755</v>
      </c>
      <c r="H4" s="232" t="s">
        <v>756</v>
      </c>
      <c r="I4" s="233" t="s">
        <v>511</v>
      </c>
      <c r="J4" s="234" t="s">
        <v>512</v>
      </c>
      <c r="K4" s="235" t="s">
        <v>513</v>
      </c>
      <c r="L4" s="236"/>
      <c r="M4" s="232" t="s">
        <v>514</v>
      </c>
      <c r="N4" s="231" t="s">
        <v>515</v>
      </c>
      <c r="O4" s="234" t="s">
        <v>516</v>
      </c>
      <c r="P4" s="36"/>
      <c r="Q4" s="231" t="s">
        <v>517</v>
      </c>
      <c r="R4" s="233" t="s">
        <v>518</v>
      </c>
      <c r="S4" s="233" t="s">
        <v>519</v>
      </c>
      <c r="T4" s="233" t="s">
        <v>520</v>
      </c>
      <c r="U4" s="233" t="s">
        <v>521</v>
      </c>
      <c r="V4" s="234" t="s">
        <v>522</v>
      </c>
      <c r="W4" s="235" t="s">
        <v>523</v>
      </c>
      <c r="X4" s="236"/>
      <c r="Y4" s="232" t="s">
        <v>524</v>
      </c>
      <c r="Z4" s="231" t="s">
        <v>525</v>
      </c>
      <c r="AA4" s="233" t="s">
        <v>526</v>
      </c>
      <c r="AB4" s="233" t="s">
        <v>527</v>
      </c>
      <c r="AC4" s="233" t="s">
        <v>528</v>
      </c>
      <c r="AD4" s="234" t="s">
        <v>529</v>
      </c>
    </row>
    <row r="5" spans="1:31" s="37" customFormat="1" ht="23.1" customHeight="1">
      <c r="A5" s="783" t="s">
        <v>822</v>
      </c>
      <c r="B5" s="783"/>
      <c r="C5" s="783"/>
      <c r="D5" s="783"/>
      <c r="E5" s="238">
        <f>SUM(E8:E42)</f>
        <v>55624</v>
      </c>
      <c r="F5" s="239">
        <f>SUM(G5:H5)</f>
        <v>122138</v>
      </c>
      <c r="G5" s="239">
        <f>SUM(G8:G40)</f>
        <v>55482</v>
      </c>
      <c r="H5" s="239">
        <f>SUM(H8:H40)</f>
        <v>66656</v>
      </c>
      <c r="I5" s="239">
        <f>SUM(I8:I40)</f>
        <v>4166</v>
      </c>
      <c r="J5" s="239">
        <f>SUM(J8:J40)</f>
        <v>4505</v>
      </c>
      <c r="K5" s="239">
        <f t="shared" ref="K5:AC5" si="0">SUM(K8:K40)</f>
        <v>4725</v>
      </c>
      <c r="L5" s="239"/>
      <c r="M5" s="239">
        <f t="shared" si="0"/>
        <v>6498</v>
      </c>
      <c r="N5" s="239">
        <f t="shared" si="0"/>
        <v>7273</v>
      </c>
      <c r="O5" s="239">
        <f t="shared" si="0"/>
        <v>5790</v>
      </c>
      <c r="P5" s="240"/>
      <c r="Q5" s="239">
        <f t="shared" si="0"/>
        <v>5881</v>
      </c>
      <c r="R5" s="239">
        <f t="shared" si="0"/>
        <v>6850</v>
      </c>
      <c r="S5" s="239">
        <f t="shared" si="0"/>
        <v>7755</v>
      </c>
      <c r="T5" s="239">
        <f t="shared" si="0"/>
        <v>6993</v>
      </c>
      <c r="U5" s="239">
        <f t="shared" si="0"/>
        <v>6776</v>
      </c>
      <c r="V5" s="239">
        <f t="shared" si="0"/>
        <v>6985</v>
      </c>
      <c r="W5" s="239">
        <f t="shared" si="0"/>
        <v>8088</v>
      </c>
      <c r="X5" s="239"/>
      <c r="Y5" s="239">
        <f t="shared" si="0"/>
        <v>10284</v>
      </c>
      <c r="Z5" s="239">
        <f t="shared" si="0"/>
        <v>8460</v>
      </c>
      <c r="AA5" s="239">
        <f t="shared" si="0"/>
        <v>7133</v>
      </c>
      <c r="AB5" s="239">
        <f t="shared" si="0"/>
        <v>6144</v>
      </c>
      <c r="AC5" s="239">
        <f t="shared" si="0"/>
        <v>6229</v>
      </c>
      <c r="AD5" s="239">
        <f>SUM(AD8:AD40)</f>
        <v>1603</v>
      </c>
    </row>
    <row r="6" spans="1:31" s="37" customFormat="1" ht="23.1" customHeight="1">
      <c r="A6" s="784"/>
      <c r="B6" s="784"/>
      <c r="C6" s="784"/>
      <c r="D6" s="241"/>
      <c r="E6" s="242"/>
      <c r="F6" s="243">
        <f>(F5/E5)*-1</f>
        <v>-2.1957788005177621</v>
      </c>
      <c r="G6" s="239"/>
      <c r="H6" s="239"/>
      <c r="I6" s="239"/>
      <c r="J6" s="239"/>
      <c r="K6" s="239"/>
      <c r="L6" s="239"/>
      <c r="M6" s="239"/>
      <c r="N6" s="239"/>
      <c r="O6" s="239"/>
      <c r="P6" s="240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</row>
    <row r="7" spans="1:31" ht="23.1" customHeight="1">
      <c r="A7" s="778"/>
      <c r="B7" s="778"/>
      <c r="C7" s="778"/>
      <c r="D7" s="100"/>
      <c r="E7" s="244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6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</row>
    <row r="8" spans="1:31" ht="23.1" customHeight="1">
      <c r="A8" s="775" t="s">
        <v>553</v>
      </c>
      <c r="B8" s="775"/>
      <c r="C8" s="775"/>
      <c r="D8" s="247"/>
      <c r="E8" s="244">
        <v>2633</v>
      </c>
      <c r="F8" s="245">
        <v>4579</v>
      </c>
      <c r="G8" s="245">
        <v>1991</v>
      </c>
      <c r="H8" s="245">
        <v>2588</v>
      </c>
      <c r="I8" s="248">
        <v>114</v>
      </c>
      <c r="J8" s="248">
        <v>132</v>
      </c>
      <c r="K8" s="248">
        <v>124</v>
      </c>
      <c r="L8" s="248"/>
      <c r="M8" s="248">
        <v>185</v>
      </c>
      <c r="N8" s="248">
        <v>287</v>
      </c>
      <c r="O8" s="248">
        <v>248</v>
      </c>
      <c r="P8" s="248"/>
      <c r="Q8" s="248">
        <v>202</v>
      </c>
      <c r="R8" s="248">
        <v>253</v>
      </c>
      <c r="S8" s="248">
        <v>296</v>
      </c>
      <c r="T8" s="248">
        <v>268</v>
      </c>
      <c r="U8" s="248">
        <v>266</v>
      </c>
      <c r="V8" s="248">
        <v>257</v>
      </c>
      <c r="W8" s="248">
        <v>322</v>
      </c>
      <c r="X8" s="248">
        <v>414</v>
      </c>
      <c r="Y8" s="248">
        <v>414</v>
      </c>
      <c r="Z8" s="248">
        <v>328</v>
      </c>
      <c r="AA8" s="248">
        <v>294</v>
      </c>
      <c r="AB8" s="248">
        <v>261</v>
      </c>
      <c r="AC8" s="248">
        <v>212</v>
      </c>
      <c r="AD8" s="248">
        <v>116</v>
      </c>
      <c r="AE8" s="38"/>
    </row>
    <row r="9" spans="1:31" ht="23.1" customHeight="1">
      <c r="A9" s="775"/>
      <c r="B9" s="775"/>
      <c r="C9" s="775"/>
      <c r="D9" s="247"/>
      <c r="E9" s="244"/>
      <c r="F9" s="243">
        <f>(F8/E8)*-1</f>
        <v>-1.7390808963159894</v>
      </c>
      <c r="G9" s="245"/>
      <c r="H9" s="245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</row>
    <row r="10" spans="1:31" ht="23.1" customHeight="1">
      <c r="A10" s="775" t="s">
        <v>554</v>
      </c>
      <c r="B10" s="775"/>
      <c r="C10" s="775"/>
      <c r="D10" s="247"/>
      <c r="E10" s="244">
        <v>3521</v>
      </c>
      <c r="F10" s="245">
        <v>7782</v>
      </c>
      <c r="G10" s="245">
        <v>3514</v>
      </c>
      <c r="H10" s="245">
        <v>4268</v>
      </c>
      <c r="I10" s="248">
        <v>324</v>
      </c>
      <c r="J10" s="248">
        <v>351</v>
      </c>
      <c r="K10" s="248">
        <v>369</v>
      </c>
      <c r="L10" s="248"/>
      <c r="M10" s="248">
        <v>379</v>
      </c>
      <c r="N10" s="248">
        <v>427</v>
      </c>
      <c r="O10" s="248">
        <v>403</v>
      </c>
      <c r="P10" s="248"/>
      <c r="Q10" s="248">
        <v>445</v>
      </c>
      <c r="R10" s="248">
        <v>503</v>
      </c>
      <c r="S10" s="248">
        <v>575</v>
      </c>
      <c r="T10" s="248">
        <v>486</v>
      </c>
      <c r="U10" s="248">
        <v>453</v>
      </c>
      <c r="V10" s="248">
        <v>465</v>
      </c>
      <c r="W10" s="248">
        <v>451</v>
      </c>
      <c r="X10" s="248"/>
      <c r="Y10" s="248">
        <v>507</v>
      </c>
      <c r="Z10" s="248">
        <v>473</v>
      </c>
      <c r="AA10" s="248">
        <v>347</v>
      </c>
      <c r="AB10" s="248">
        <v>341</v>
      </c>
      <c r="AC10" s="248">
        <v>400</v>
      </c>
      <c r="AD10" s="248">
        <v>83</v>
      </c>
    </row>
    <row r="11" spans="1:31" ht="23.1" customHeight="1">
      <c r="A11" s="775"/>
      <c r="B11" s="775"/>
      <c r="C11" s="775"/>
      <c r="D11" s="247"/>
      <c r="E11" s="244"/>
      <c r="F11" s="243">
        <f>(F10/E10)*-1</f>
        <v>-2.2101675660323772</v>
      </c>
      <c r="G11" s="245"/>
      <c r="H11" s="245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</row>
    <row r="12" spans="1:31" ht="23.1" customHeight="1">
      <c r="A12" s="775" t="s">
        <v>555</v>
      </c>
      <c r="B12" s="775"/>
      <c r="C12" s="775"/>
      <c r="D12" s="247"/>
      <c r="E12" s="244">
        <v>3115</v>
      </c>
      <c r="F12" s="245">
        <v>5375</v>
      </c>
      <c r="G12" s="245">
        <v>2373</v>
      </c>
      <c r="H12" s="245">
        <v>3002</v>
      </c>
      <c r="I12" s="248">
        <v>150</v>
      </c>
      <c r="J12" s="248">
        <v>158</v>
      </c>
      <c r="K12" s="248">
        <v>154</v>
      </c>
      <c r="L12" s="248"/>
      <c r="M12" s="248">
        <v>277</v>
      </c>
      <c r="N12" s="248">
        <v>638</v>
      </c>
      <c r="O12" s="248">
        <v>303</v>
      </c>
      <c r="P12" s="248"/>
      <c r="Q12" s="248">
        <v>266</v>
      </c>
      <c r="R12" s="248">
        <v>297</v>
      </c>
      <c r="S12" s="248">
        <v>296</v>
      </c>
      <c r="T12" s="248">
        <v>289</v>
      </c>
      <c r="U12" s="248">
        <v>279</v>
      </c>
      <c r="V12" s="248">
        <v>254</v>
      </c>
      <c r="W12" s="248">
        <v>323</v>
      </c>
      <c r="X12" s="248"/>
      <c r="Y12" s="248">
        <v>429</v>
      </c>
      <c r="Z12" s="248">
        <v>341</v>
      </c>
      <c r="AA12" s="248">
        <v>289</v>
      </c>
      <c r="AB12" s="248">
        <v>219</v>
      </c>
      <c r="AC12" s="248">
        <v>251</v>
      </c>
      <c r="AD12" s="248">
        <v>162</v>
      </c>
    </row>
    <row r="13" spans="1:31" ht="23.1" customHeight="1">
      <c r="A13" s="775"/>
      <c r="B13" s="775"/>
      <c r="C13" s="775"/>
      <c r="D13" s="247"/>
      <c r="E13" s="244"/>
      <c r="F13" s="243">
        <f>(F12/E12)*-1</f>
        <v>-1.725521669341894</v>
      </c>
      <c r="G13" s="245"/>
      <c r="H13" s="245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</row>
    <row r="14" spans="1:31" ht="23.1" customHeight="1">
      <c r="A14" s="775" t="s">
        <v>556</v>
      </c>
      <c r="B14" s="775"/>
      <c r="C14" s="775"/>
      <c r="D14" s="247"/>
      <c r="E14" s="244">
        <v>3619</v>
      </c>
      <c r="F14" s="245">
        <v>7579</v>
      </c>
      <c r="G14" s="245">
        <v>3429</v>
      </c>
      <c r="H14" s="245">
        <v>4150</v>
      </c>
      <c r="I14" s="248">
        <v>310</v>
      </c>
      <c r="J14" s="248">
        <v>352</v>
      </c>
      <c r="K14" s="248">
        <v>344</v>
      </c>
      <c r="L14" s="248"/>
      <c r="M14" s="248">
        <v>357</v>
      </c>
      <c r="N14" s="248">
        <v>252</v>
      </c>
      <c r="O14" s="248">
        <v>365</v>
      </c>
      <c r="P14" s="248"/>
      <c r="Q14" s="248">
        <v>391</v>
      </c>
      <c r="R14" s="248">
        <v>517</v>
      </c>
      <c r="S14" s="248">
        <v>555</v>
      </c>
      <c r="T14" s="248">
        <v>517</v>
      </c>
      <c r="U14" s="248">
        <v>442</v>
      </c>
      <c r="V14" s="248">
        <v>391</v>
      </c>
      <c r="W14" s="248">
        <v>437</v>
      </c>
      <c r="X14" s="248"/>
      <c r="Y14" s="248">
        <v>598</v>
      </c>
      <c r="Z14" s="248">
        <v>500</v>
      </c>
      <c r="AA14" s="248">
        <v>407</v>
      </c>
      <c r="AB14" s="248">
        <v>341</v>
      </c>
      <c r="AC14" s="248">
        <v>376</v>
      </c>
      <c r="AD14" s="248">
        <v>127</v>
      </c>
    </row>
    <row r="15" spans="1:31" ht="23.1" customHeight="1">
      <c r="A15" s="775"/>
      <c r="B15" s="775"/>
      <c r="C15" s="775"/>
      <c r="D15" s="247"/>
      <c r="E15" s="244"/>
      <c r="F15" s="243">
        <f>(F14/E14)*-1</f>
        <v>-2.094224924012158</v>
      </c>
      <c r="G15" s="245"/>
      <c r="H15" s="245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</row>
    <row r="16" spans="1:31" ht="23.1" customHeight="1">
      <c r="A16" s="775" t="s">
        <v>557</v>
      </c>
      <c r="B16" s="775"/>
      <c r="C16" s="775"/>
      <c r="D16" s="247"/>
      <c r="E16" s="244">
        <v>2259</v>
      </c>
      <c r="F16" s="245">
        <v>5070</v>
      </c>
      <c r="G16" s="245">
        <v>2166</v>
      </c>
      <c r="H16" s="245">
        <v>2891</v>
      </c>
      <c r="I16" s="248">
        <v>126</v>
      </c>
      <c r="J16" s="248">
        <v>134</v>
      </c>
      <c r="K16" s="248">
        <v>172</v>
      </c>
      <c r="L16" s="248"/>
      <c r="M16" s="248">
        <v>161</v>
      </c>
      <c r="N16" s="248">
        <v>117</v>
      </c>
      <c r="O16" s="248">
        <v>174</v>
      </c>
      <c r="P16" s="248"/>
      <c r="Q16" s="248">
        <v>193</v>
      </c>
      <c r="R16" s="248">
        <v>232</v>
      </c>
      <c r="S16" s="248">
        <v>249</v>
      </c>
      <c r="T16" s="248">
        <v>262</v>
      </c>
      <c r="U16" s="248">
        <v>264</v>
      </c>
      <c r="V16" s="248">
        <v>301</v>
      </c>
      <c r="W16" s="248">
        <v>389</v>
      </c>
      <c r="X16" s="248"/>
      <c r="Y16" s="248">
        <v>533</v>
      </c>
      <c r="Z16" s="248">
        <v>483</v>
      </c>
      <c r="AA16" s="248">
        <v>429</v>
      </c>
      <c r="AB16" s="248">
        <v>374</v>
      </c>
      <c r="AC16" s="248">
        <v>434</v>
      </c>
      <c r="AD16" s="5">
        <v>31</v>
      </c>
    </row>
    <row r="17" spans="1:30" ht="23.1" customHeight="1">
      <c r="A17" s="775"/>
      <c r="B17" s="775"/>
      <c r="C17" s="775"/>
      <c r="D17" s="247"/>
      <c r="E17" s="244"/>
      <c r="F17" s="243">
        <f>(F16/E16)*-1</f>
        <v>-2.2443559096945549</v>
      </c>
      <c r="G17" s="245"/>
      <c r="H17" s="245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</row>
    <row r="18" spans="1:30" ht="23.1" customHeight="1">
      <c r="A18" s="775" t="s">
        <v>558</v>
      </c>
      <c r="B18" s="775"/>
      <c r="C18" s="775"/>
      <c r="D18" s="247"/>
      <c r="E18" s="244">
        <v>2274</v>
      </c>
      <c r="F18" s="245">
        <v>4591</v>
      </c>
      <c r="G18" s="245">
        <v>1945</v>
      </c>
      <c r="H18" s="245">
        <v>2646</v>
      </c>
      <c r="I18" s="248">
        <v>114</v>
      </c>
      <c r="J18" s="248">
        <v>130</v>
      </c>
      <c r="K18" s="248">
        <v>155</v>
      </c>
      <c r="L18" s="248"/>
      <c r="M18" s="248">
        <v>134</v>
      </c>
      <c r="N18" s="248">
        <v>138</v>
      </c>
      <c r="O18" s="248">
        <v>146</v>
      </c>
      <c r="P18" s="248"/>
      <c r="Q18" s="248">
        <v>153</v>
      </c>
      <c r="R18" s="248">
        <v>245</v>
      </c>
      <c r="S18" s="248">
        <v>273</v>
      </c>
      <c r="T18" s="248">
        <v>251</v>
      </c>
      <c r="U18" s="248">
        <v>255</v>
      </c>
      <c r="V18" s="248">
        <v>284</v>
      </c>
      <c r="W18" s="248">
        <v>362</v>
      </c>
      <c r="X18" s="248"/>
      <c r="Y18" s="248">
        <v>450</v>
      </c>
      <c r="Z18" s="248">
        <v>401</v>
      </c>
      <c r="AA18" s="248">
        <v>369</v>
      </c>
      <c r="AB18" s="248">
        <v>343</v>
      </c>
      <c r="AC18" s="248">
        <v>344</v>
      </c>
      <c r="AD18" s="248">
        <v>44</v>
      </c>
    </row>
    <row r="19" spans="1:30" ht="23.1" customHeight="1">
      <c r="A19" s="775"/>
      <c r="B19" s="775"/>
      <c r="C19" s="775"/>
      <c r="D19" s="247"/>
      <c r="E19" s="244"/>
      <c r="F19" s="243">
        <f>(F18/E18)*-1</f>
        <v>-2.0189094107299912</v>
      </c>
      <c r="G19" s="245"/>
      <c r="H19" s="245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</row>
    <row r="20" spans="1:30" ht="23.1" customHeight="1">
      <c r="A20" s="775" t="s">
        <v>559</v>
      </c>
      <c r="B20" s="775"/>
      <c r="C20" s="775"/>
      <c r="D20" s="247"/>
      <c r="E20" s="244">
        <v>1830</v>
      </c>
      <c r="F20" s="245">
        <v>3922</v>
      </c>
      <c r="G20" s="245">
        <v>1774</v>
      </c>
      <c r="H20" s="245">
        <v>2148</v>
      </c>
      <c r="I20" s="248">
        <v>88</v>
      </c>
      <c r="J20" s="248">
        <v>105</v>
      </c>
      <c r="K20" s="248">
        <v>105</v>
      </c>
      <c r="L20" s="248"/>
      <c r="M20" s="248">
        <v>159</v>
      </c>
      <c r="N20" s="248">
        <v>140</v>
      </c>
      <c r="O20" s="248">
        <v>145</v>
      </c>
      <c r="P20" s="248"/>
      <c r="Q20" s="248">
        <v>158</v>
      </c>
      <c r="R20" s="248">
        <v>178</v>
      </c>
      <c r="S20" s="248">
        <v>205</v>
      </c>
      <c r="T20" s="248">
        <v>205</v>
      </c>
      <c r="U20" s="248">
        <v>231</v>
      </c>
      <c r="V20" s="248">
        <v>247</v>
      </c>
      <c r="W20" s="248">
        <v>346</v>
      </c>
      <c r="X20" s="248"/>
      <c r="Y20" s="248">
        <v>414</v>
      </c>
      <c r="Z20" s="248">
        <v>332</v>
      </c>
      <c r="AA20" s="248">
        <v>312</v>
      </c>
      <c r="AB20" s="248">
        <v>275</v>
      </c>
      <c r="AC20" s="248">
        <v>262</v>
      </c>
      <c r="AD20" s="248">
        <v>14</v>
      </c>
    </row>
    <row r="21" spans="1:30" ht="23.1" customHeight="1">
      <c r="A21" s="775"/>
      <c r="B21" s="775"/>
      <c r="C21" s="775"/>
      <c r="D21" s="247"/>
      <c r="E21" s="244"/>
      <c r="F21" s="243">
        <f>(F20/E20)*-1</f>
        <v>-2.1431693989071037</v>
      </c>
      <c r="G21" s="245"/>
      <c r="H21" s="245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</row>
    <row r="22" spans="1:30" ht="23.1" customHeight="1">
      <c r="A22" s="775" t="s">
        <v>560</v>
      </c>
      <c r="B22" s="775"/>
      <c r="C22" s="775"/>
      <c r="D22" s="247"/>
      <c r="E22" s="244">
        <v>5162</v>
      </c>
      <c r="F22" s="245">
        <v>10821</v>
      </c>
      <c r="G22" s="245">
        <v>5068</v>
      </c>
      <c r="H22" s="245">
        <v>5813</v>
      </c>
      <c r="I22" s="248">
        <v>512</v>
      </c>
      <c r="J22" s="248">
        <v>509</v>
      </c>
      <c r="K22" s="248">
        <v>501</v>
      </c>
      <c r="L22" s="248"/>
      <c r="M22" s="248">
        <v>608</v>
      </c>
      <c r="N22" s="248">
        <v>907</v>
      </c>
      <c r="O22" s="248">
        <v>617</v>
      </c>
      <c r="P22" s="248"/>
      <c r="Q22" s="248">
        <v>677</v>
      </c>
      <c r="R22" s="248">
        <v>833</v>
      </c>
      <c r="S22" s="248">
        <v>881</v>
      </c>
      <c r="T22" s="248">
        <v>663</v>
      </c>
      <c r="U22" s="248">
        <v>657</v>
      </c>
      <c r="V22" s="248">
        <v>573</v>
      </c>
      <c r="W22" s="248">
        <v>569</v>
      </c>
      <c r="X22" s="248"/>
      <c r="Y22" s="248">
        <v>684</v>
      </c>
      <c r="Z22" s="248">
        <v>520</v>
      </c>
      <c r="AA22" s="248">
        <v>394</v>
      </c>
      <c r="AB22" s="248">
        <v>314</v>
      </c>
      <c r="AC22" s="248">
        <v>268</v>
      </c>
      <c r="AD22" s="248">
        <v>194</v>
      </c>
    </row>
    <row r="23" spans="1:30" ht="23.1" customHeight="1">
      <c r="A23" s="775"/>
      <c r="B23" s="775"/>
      <c r="C23" s="775"/>
      <c r="D23" s="247"/>
      <c r="E23" s="244"/>
      <c r="F23" s="243">
        <f>(F22/E22)*-1</f>
        <v>-2.0962805114296783</v>
      </c>
      <c r="G23" s="245"/>
      <c r="H23" s="245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</row>
    <row r="24" spans="1:30" ht="23.1" customHeight="1">
      <c r="A24" s="775" t="s">
        <v>561</v>
      </c>
      <c r="B24" s="775"/>
      <c r="C24" s="775"/>
      <c r="D24" s="247"/>
      <c r="E24" s="244">
        <v>3066</v>
      </c>
      <c r="F24" s="245">
        <v>5662</v>
      </c>
      <c r="G24" s="245">
        <v>2664</v>
      </c>
      <c r="H24" s="245">
        <v>3029</v>
      </c>
      <c r="I24" s="248">
        <v>165</v>
      </c>
      <c r="J24" s="248">
        <v>179</v>
      </c>
      <c r="K24" s="248">
        <v>134</v>
      </c>
      <c r="L24" s="248"/>
      <c r="M24" s="248">
        <v>309</v>
      </c>
      <c r="N24" s="248">
        <v>615</v>
      </c>
      <c r="O24" s="248">
        <v>364</v>
      </c>
      <c r="P24" s="248"/>
      <c r="Q24" s="248">
        <v>313</v>
      </c>
      <c r="R24" s="248">
        <v>323</v>
      </c>
      <c r="S24" s="248">
        <v>319</v>
      </c>
      <c r="T24" s="248">
        <v>264</v>
      </c>
      <c r="U24" s="248">
        <v>307</v>
      </c>
      <c r="V24" s="248">
        <v>326</v>
      </c>
      <c r="W24" s="248">
        <v>351</v>
      </c>
      <c r="X24" s="248"/>
      <c r="Y24" s="248">
        <v>478</v>
      </c>
      <c r="Z24" s="248">
        <v>378</v>
      </c>
      <c r="AA24" s="248">
        <v>303</v>
      </c>
      <c r="AB24" s="248">
        <v>233</v>
      </c>
      <c r="AC24" s="248">
        <v>210</v>
      </c>
      <c r="AD24" s="248">
        <v>122</v>
      </c>
    </row>
    <row r="25" spans="1:30" ht="23.1" customHeight="1">
      <c r="A25" s="775"/>
      <c r="B25" s="775"/>
      <c r="C25" s="775"/>
      <c r="D25" s="247"/>
      <c r="E25" s="244"/>
      <c r="F25" s="243">
        <f>(F24/E24)*-1</f>
        <v>-1.8467058056099153</v>
      </c>
      <c r="G25" s="245"/>
      <c r="H25" s="245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</row>
    <row r="26" spans="1:30" ht="23.1" customHeight="1">
      <c r="A26" s="775" t="s">
        <v>562</v>
      </c>
      <c r="B26" s="775"/>
      <c r="C26" s="775"/>
      <c r="D26" s="247"/>
      <c r="E26" s="244">
        <v>4121</v>
      </c>
      <c r="F26" s="245">
        <v>8289</v>
      </c>
      <c r="G26" s="245">
        <v>3719</v>
      </c>
      <c r="H26" s="245">
        <v>4448</v>
      </c>
      <c r="I26" s="248">
        <v>238</v>
      </c>
      <c r="J26" s="248">
        <v>261</v>
      </c>
      <c r="K26" s="248">
        <v>270</v>
      </c>
      <c r="L26" s="248"/>
      <c r="M26" s="248">
        <v>423</v>
      </c>
      <c r="N26" s="248">
        <v>680</v>
      </c>
      <c r="O26" s="248">
        <v>417</v>
      </c>
      <c r="P26" s="248"/>
      <c r="Q26" s="248">
        <v>385</v>
      </c>
      <c r="R26" s="248">
        <v>374</v>
      </c>
      <c r="S26" s="248">
        <v>487</v>
      </c>
      <c r="T26" s="248">
        <v>436</v>
      </c>
      <c r="U26" s="248">
        <v>435</v>
      </c>
      <c r="V26" s="248">
        <v>443</v>
      </c>
      <c r="W26" s="248">
        <v>538</v>
      </c>
      <c r="X26" s="248"/>
      <c r="Y26" s="248">
        <v>664</v>
      </c>
      <c r="Z26" s="248">
        <v>587</v>
      </c>
      <c r="AA26" s="248">
        <v>506</v>
      </c>
      <c r="AB26" s="248">
        <v>466</v>
      </c>
      <c r="AC26" s="248">
        <v>437</v>
      </c>
      <c r="AD26" s="248">
        <v>120</v>
      </c>
    </row>
    <row r="27" spans="1:30" ht="23.1" customHeight="1">
      <c r="A27" s="775"/>
      <c r="B27" s="775"/>
      <c r="C27" s="775"/>
      <c r="D27" s="247"/>
      <c r="E27" s="244"/>
      <c r="F27" s="243">
        <f>(F26/E26)*-1</f>
        <v>-2.0114049987867024</v>
      </c>
      <c r="G27" s="245"/>
      <c r="H27" s="245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</row>
    <row r="28" spans="1:30" ht="23.1" customHeight="1">
      <c r="A28" s="775" t="s">
        <v>563</v>
      </c>
      <c r="B28" s="775"/>
      <c r="C28" s="775"/>
      <c r="D28" s="247"/>
      <c r="E28" s="244">
        <v>5228</v>
      </c>
      <c r="F28" s="245">
        <v>12502</v>
      </c>
      <c r="G28" s="245">
        <v>5797</v>
      </c>
      <c r="H28" s="245">
        <v>6735</v>
      </c>
      <c r="I28" s="248">
        <v>321</v>
      </c>
      <c r="J28" s="248">
        <v>329</v>
      </c>
      <c r="K28" s="248">
        <v>337</v>
      </c>
      <c r="L28" s="248"/>
      <c r="M28" s="248">
        <v>1418</v>
      </c>
      <c r="N28" s="248">
        <v>1159</v>
      </c>
      <c r="O28" s="248">
        <v>645</v>
      </c>
      <c r="P28" s="248"/>
      <c r="Q28" s="248">
        <v>576</v>
      </c>
      <c r="R28" s="248">
        <v>571</v>
      </c>
      <c r="S28" s="248">
        <v>622</v>
      </c>
      <c r="T28" s="248">
        <v>571</v>
      </c>
      <c r="U28" s="248">
        <v>691</v>
      </c>
      <c r="V28" s="248">
        <v>752</v>
      </c>
      <c r="W28" s="248">
        <v>850</v>
      </c>
      <c r="X28" s="248"/>
      <c r="Y28" s="248">
        <v>1015</v>
      </c>
      <c r="Z28" s="248">
        <v>722</v>
      </c>
      <c r="AA28" s="248">
        <v>645</v>
      </c>
      <c r="AB28" s="248">
        <v>573</v>
      </c>
      <c r="AC28" s="248">
        <v>536</v>
      </c>
      <c r="AD28" s="248">
        <v>199</v>
      </c>
    </row>
    <row r="29" spans="1:30" ht="23.1" customHeight="1">
      <c r="A29" s="775"/>
      <c r="B29" s="775"/>
      <c r="C29" s="775"/>
      <c r="D29" s="247"/>
      <c r="E29" s="244"/>
      <c r="F29" s="243">
        <f>(F28/E28)*-1</f>
        <v>-2.3913542463657231</v>
      </c>
      <c r="G29" s="245"/>
      <c r="H29" s="245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</row>
    <row r="30" spans="1:30" ht="23.1" customHeight="1">
      <c r="A30" s="775" t="s">
        <v>564</v>
      </c>
      <c r="B30" s="775"/>
      <c r="C30" s="775"/>
      <c r="D30" s="247"/>
      <c r="E30" s="244">
        <v>5138</v>
      </c>
      <c r="F30" s="245">
        <v>12368</v>
      </c>
      <c r="G30" s="245">
        <v>5577</v>
      </c>
      <c r="H30" s="245">
        <v>6767</v>
      </c>
      <c r="I30" s="248">
        <v>483</v>
      </c>
      <c r="J30" s="248">
        <v>511</v>
      </c>
      <c r="K30" s="248">
        <v>521</v>
      </c>
      <c r="L30" s="248"/>
      <c r="M30" s="248">
        <v>497</v>
      </c>
      <c r="N30" s="248">
        <v>427</v>
      </c>
      <c r="O30" s="248">
        <v>554</v>
      </c>
      <c r="P30" s="248"/>
      <c r="Q30" s="248">
        <v>649</v>
      </c>
      <c r="R30" s="248">
        <v>667</v>
      </c>
      <c r="S30" s="248">
        <v>823</v>
      </c>
      <c r="T30" s="248">
        <v>726</v>
      </c>
      <c r="U30" s="248">
        <v>649</v>
      </c>
      <c r="V30" s="248">
        <v>696</v>
      </c>
      <c r="W30" s="248">
        <v>855</v>
      </c>
      <c r="X30" s="248"/>
      <c r="Y30" s="248">
        <v>1037</v>
      </c>
      <c r="Z30" s="248">
        <v>928</v>
      </c>
      <c r="AA30" s="248">
        <v>742</v>
      </c>
      <c r="AB30" s="248">
        <v>678</v>
      </c>
      <c r="AC30" s="248">
        <v>763</v>
      </c>
      <c r="AD30" s="248">
        <v>138</v>
      </c>
    </row>
    <row r="31" spans="1:30" ht="23.1" customHeight="1">
      <c r="A31" s="775"/>
      <c r="B31" s="775"/>
      <c r="C31" s="775"/>
      <c r="D31" s="247"/>
      <c r="E31" s="244"/>
      <c r="F31" s="243">
        <f>(F30/E30)*-1</f>
        <v>-2.4071623199688594</v>
      </c>
      <c r="G31" s="245"/>
      <c r="H31" s="245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</row>
    <row r="32" spans="1:30" ht="23.1" customHeight="1">
      <c r="A32" s="775" t="s">
        <v>565</v>
      </c>
      <c r="B32" s="775"/>
      <c r="C32" s="775"/>
      <c r="D32" s="247"/>
      <c r="E32" s="244">
        <v>3042</v>
      </c>
      <c r="F32" s="245">
        <v>7661</v>
      </c>
      <c r="G32" s="245">
        <v>3480</v>
      </c>
      <c r="H32" s="245">
        <v>4215</v>
      </c>
      <c r="I32" s="248">
        <v>280</v>
      </c>
      <c r="J32" s="248">
        <v>310</v>
      </c>
      <c r="K32" s="248">
        <v>372</v>
      </c>
      <c r="L32" s="248"/>
      <c r="M32" s="248">
        <v>373</v>
      </c>
      <c r="N32" s="248">
        <v>260</v>
      </c>
      <c r="O32" s="248">
        <v>274</v>
      </c>
      <c r="P32" s="248"/>
      <c r="Q32" s="248">
        <v>364</v>
      </c>
      <c r="R32" s="248">
        <v>444</v>
      </c>
      <c r="S32" s="248">
        <v>510</v>
      </c>
      <c r="T32" s="248">
        <v>454</v>
      </c>
      <c r="U32" s="248">
        <v>424</v>
      </c>
      <c r="V32" s="248">
        <v>468</v>
      </c>
      <c r="W32" s="248">
        <v>578</v>
      </c>
      <c r="X32" s="248"/>
      <c r="Y32" s="248">
        <v>804</v>
      </c>
      <c r="Z32" s="248">
        <v>624</v>
      </c>
      <c r="AA32" s="248">
        <v>446</v>
      </c>
      <c r="AB32" s="248">
        <v>326</v>
      </c>
      <c r="AC32" s="248">
        <v>336</v>
      </c>
      <c r="AD32" s="5">
        <v>48</v>
      </c>
    </row>
    <row r="33" spans="1:31" ht="23.1" customHeight="1">
      <c r="A33" s="775"/>
      <c r="B33" s="775"/>
      <c r="C33" s="775"/>
      <c r="D33" s="247"/>
      <c r="E33" s="244"/>
      <c r="F33" s="243">
        <f>(F32/E32)*-1</f>
        <v>-2.5184089414858644</v>
      </c>
      <c r="G33" s="245"/>
      <c r="H33" s="245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5"/>
    </row>
    <row r="34" spans="1:31" ht="23.1" customHeight="1">
      <c r="A34" s="775" t="s">
        <v>566</v>
      </c>
      <c r="B34" s="775"/>
      <c r="C34" s="775"/>
      <c r="D34" s="247"/>
      <c r="E34" s="244">
        <v>4915</v>
      </c>
      <c r="F34" s="245">
        <v>12461</v>
      </c>
      <c r="G34" s="245">
        <v>5974</v>
      </c>
      <c r="H34" s="245">
        <v>6494</v>
      </c>
      <c r="I34" s="248">
        <v>489</v>
      </c>
      <c r="J34" s="248">
        <v>490</v>
      </c>
      <c r="K34" s="248">
        <v>585</v>
      </c>
      <c r="L34" s="248"/>
      <c r="M34" s="248">
        <v>635</v>
      </c>
      <c r="N34" s="248">
        <v>670</v>
      </c>
      <c r="O34" s="248">
        <v>662</v>
      </c>
      <c r="P34" s="248"/>
      <c r="Q34" s="248">
        <v>593</v>
      </c>
      <c r="R34" s="248">
        <v>695</v>
      </c>
      <c r="S34" s="248">
        <v>807</v>
      </c>
      <c r="T34" s="248">
        <v>769</v>
      </c>
      <c r="U34" s="248">
        <v>708</v>
      </c>
      <c r="V34" s="248">
        <v>763</v>
      </c>
      <c r="W34" s="248">
        <v>824</v>
      </c>
      <c r="X34" s="248"/>
      <c r="Y34" s="248">
        <v>1006</v>
      </c>
      <c r="Z34" s="248">
        <v>801</v>
      </c>
      <c r="AA34" s="248">
        <v>723</v>
      </c>
      <c r="AB34" s="248">
        <v>601</v>
      </c>
      <c r="AC34" s="248">
        <v>526</v>
      </c>
      <c r="AD34" s="5">
        <v>121</v>
      </c>
    </row>
    <row r="35" spans="1:31" ht="23.1" customHeight="1">
      <c r="A35" s="775"/>
      <c r="B35" s="775"/>
      <c r="C35" s="775"/>
      <c r="D35" s="247"/>
      <c r="E35" s="244"/>
      <c r="F35" s="243">
        <f>(F34/E34)*-1</f>
        <v>-2.5353001017293999</v>
      </c>
      <c r="G35" s="245"/>
      <c r="H35" s="245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5"/>
    </row>
    <row r="36" spans="1:31" ht="23.1" customHeight="1">
      <c r="A36" s="775" t="s">
        <v>567</v>
      </c>
      <c r="B36" s="775"/>
      <c r="C36" s="775"/>
      <c r="D36" s="247"/>
      <c r="E36" s="244">
        <v>2322</v>
      </c>
      <c r="F36" s="245">
        <v>5232</v>
      </c>
      <c r="G36" s="245">
        <v>2368</v>
      </c>
      <c r="H36" s="245">
        <v>2848</v>
      </c>
      <c r="I36" s="248">
        <v>193</v>
      </c>
      <c r="J36" s="248">
        <v>201</v>
      </c>
      <c r="K36" s="248">
        <v>243</v>
      </c>
      <c r="L36" s="248"/>
      <c r="M36" s="248">
        <v>240</v>
      </c>
      <c r="N36" s="248">
        <v>193</v>
      </c>
      <c r="O36" s="248">
        <v>196</v>
      </c>
      <c r="P36" s="248"/>
      <c r="Q36" s="248">
        <v>184</v>
      </c>
      <c r="R36" s="248">
        <v>299</v>
      </c>
      <c r="S36" s="248">
        <v>327</v>
      </c>
      <c r="T36" s="248">
        <v>340</v>
      </c>
      <c r="U36" s="248">
        <v>311</v>
      </c>
      <c r="V36" s="248">
        <v>328</v>
      </c>
      <c r="W36" s="248">
        <v>358</v>
      </c>
      <c r="X36" s="248"/>
      <c r="Y36" s="248">
        <v>493</v>
      </c>
      <c r="Z36" s="248">
        <v>406</v>
      </c>
      <c r="AA36" s="248">
        <v>374</v>
      </c>
      <c r="AB36" s="248">
        <v>276</v>
      </c>
      <c r="AC36" s="248">
        <v>211</v>
      </c>
      <c r="AD36" s="5">
        <v>43</v>
      </c>
    </row>
    <row r="37" spans="1:31" ht="23.1" customHeight="1">
      <c r="A37" s="775"/>
      <c r="B37" s="775"/>
      <c r="C37" s="775"/>
      <c r="D37" s="247"/>
      <c r="E37" s="244"/>
      <c r="F37" s="243">
        <f>(F36/E36)*-1</f>
        <v>-2.2532299741602069</v>
      </c>
      <c r="G37" s="245"/>
      <c r="H37" s="245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5"/>
    </row>
    <row r="38" spans="1:31" ht="23.1" customHeight="1">
      <c r="A38" s="775" t="s">
        <v>568</v>
      </c>
      <c r="B38" s="775"/>
      <c r="C38" s="775"/>
      <c r="D38" s="247"/>
      <c r="E38" s="244">
        <v>3222</v>
      </c>
      <c r="F38" s="245">
        <v>7904</v>
      </c>
      <c r="G38" s="245">
        <v>3480</v>
      </c>
      <c r="H38" s="245">
        <v>4437</v>
      </c>
      <c r="I38" s="248">
        <v>251</v>
      </c>
      <c r="J38" s="248">
        <v>348</v>
      </c>
      <c r="K38" s="248">
        <v>331</v>
      </c>
      <c r="L38" s="248"/>
      <c r="M38" s="248">
        <v>329</v>
      </c>
      <c r="N38" s="248">
        <v>339</v>
      </c>
      <c r="O38" s="248">
        <v>273</v>
      </c>
      <c r="P38" s="248"/>
      <c r="Q38" s="248">
        <v>321</v>
      </c>
      <c r="R38" s="248">
        <v>404</v>
      </c>
      <c r="S38" s="248">
        <v>518</v>
      </c>
      <c r="T38" s="248">
        <v>475</v>
      </c>
      <c r="U38" s="248">
        <v>390</v>
      </c>
      <c r="V38" s="248">
        <v>413</v>
      </c>
      <c r="W38" s="248">
        <v>501</v>
      </c>
      <c r="X38" s="248"/>
      <c r="Y38" s="248">
        <v>728</v>
      </c>
      <c r="Z38" s="248">
        <v>602</v>
      </c>
      <c r="AA38" s="248">
        <v>530</v>
      </c>
      <c r="AB38" s="248">
        <v>490</v>
      </c>
      <c r="AC38" s="248">
        <v>633</v>
      </c>
      <c r="AD38" s="5">
        <v>41</v>
      </c>
    </row>
    <row r="39" spans="1:31" ht="23.1" customHeight="1">
      <c r="A39" s="775"/>
      <c r="B39" s="775"/>
      <c r="C39" s="775"/>
      <c r="D39" s="247"/>
      <c r="E39" s="244"/>
      <c r="F39" s="243">
        <f>(F38/E38)*-1</f>
        <v>-2.4531346989447549</v>
      </c>
      <c r="G39" s="245"/>
      <c r="H39" s="245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5"/>
    </row>
    <row r="40" spans="1:31" ht="23.1" customHeight="1">
      <c r="A40" s="775" t="s">
        <v>569</v>
      </c>
      <c r="B40" s="775"/>
      <c r="C40" s="775"/>
      <c r="D40" s="247"/>
      <c r="E40" s="244">
        <v>157</v>
      </c>
      <c r="F40" s="245">
        <v>340</v>
      </c>
      <c r="G40" s="245">
        <v>163</v>
      </c>
      <c r="H40" s="245">
        <v>177</v>
      </c>
      <c r="I40" s="248">
        <v>8</v>
      </c>
      <c r="J40" s="248">
        <v>5</v>
      </c>
      <c r="K40" s="248">
        <v>8</v>
      </c>
      <c r="L40" s="248"/>
      <c r="M40" s="248">
        <v>14</v>
      </c>
      <c r="N40" s="248">
        <v>24</v>
      </c>
      <c r="O40" s="248">
        <v>4</v>
      </c>
      <c r="P40" s="248"/>
      <c r="Q40" s="248">
        <v>11</v>
      </c>
      <c r="R40" s="248">
        <v>15</v>
      </c>
      <c r="S40" s="248">
        <v>12</v>
      </c>
      <c r="T40" s="248">
        <v>17</v>
      </c>
      <c r="U40" s="248">
        <v>14</v>
      </c>
      <c r="V40" s="248">
        <v>24</v>
      </c>
      <c r="W40" s="248">
        <v>34</v>
      </c>
      <c r="X40" s="248"/>
      <c r="Y40" s="248">
        <v>30</v>
      </c>
      <c r="Z40" s="248">
        <v>34</v>
      </c>
      <c r="AA40" s="248">
        <v>23</v>
      </c>
      <c r="AB40" s="248">
        <v>33</v>
      </c>
      <c r="AC40" s="248">
        <v>30</v>
      </c>
      <c r="AD40" s="5" t="s">
        <v>1002</v>
      </c>
    </row>
    <row r="41" spans="1:31" ht="23.1" customHeight="1">
      <c r="A41" s="247"/>
      <c r="B41" s="247"/>
      <c r="C41" s="247"/>
      <c r="D41" s="247"/>
      <c r="E41" s="244"/>
      <c r="F41" s="434" t="s">
        <v>1019</v>
      </c>
      <c r="G41" s="245"/>
      <c r="H41" s="245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5"/>
    </row>
    <row r="42" spans="1:31" ht="23.1" customHeight="1" thickBot="1">
      <c r="A42" s="774"/>
      <c r="B42" s="774"/>
      <c r="C42" s="774"/>
      <c r="D42" s="247"/>
      <c r="E42" s="250"/>
      <c r="F42" s="249"/>
      <c r="G42" s="245"/>
      <c r="H42" s="245"/>
      <c r="I42" s="245"/>
      <c r="J42" s="245"/>
      <c r="K42" s="245"/>
      <c r="L42" s="245"/>
      <c r="M42" s="245"/>
      <c r="N42" s="245"/>
      <c r="O42" s="245"/>
      <c r="P42" s="246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</row>
    <row r="43" spans="1:31" ht="23.45" customHeight="1">
      <c r="A43" s="428" t="s">
        <v>769</v>
      </c>
      <c r="B43" s="106" t="s">
        <v>550</v>
      </c>
      <c r="C43" s="106"/>
      <c r="D43" s="106"/>
      <c r="E43" s="246"/>
      <c r="F43" s="106"/>
      <c r="G43" s="216"/>
      <c r="H43" s="216"/>
      <c r="I43" s="86"/>
      <c r="J43" s="186"/>
      <c r="K43" s="187"/>
      <c r="L43" s="216"/>
      <c r="M43" s="86"/>
      <c r="N43" s="186"/>
      <c r="O43" s="186"/>
      <c r="P43" s="30"/>
      <c r="Q43" s="186"/>
      <c r="R43" s="186"/>
      <c r="S43" s="186"/>
      <c r="T43" s="186"/>
      <c r="U43" s="186"/>
      <c r="V43" s="186"/>
      <c r="W43" s="187"/>
      <c r="X43" s="216"/>
      <c r="Y43" s="86"/>
      <c r="Z43" s="186"/>
      <c r="AA43" s="186"/>
      <c r="AB43" s="186"/>
      <c r="AC43" s="187"/>
      <c r="AD43" s="216"/>
    </row>
    <row r="44" spans="1:31" ht="23.25" customHeight="1">
      <c r="A44" s="251" t="s">
        <v>769</v>
      </c>
      <c r="B44" s="252" t="s">
        <v>770</v>
      </c>
      <c r="E44" s="222"/>
      <c r="I44" s="776">
        <f>SUM(I5:K5)</f>
        <v>13396</v>
      </c>
      <c r="J44" s="776"/>
      <c r="K44" s="776"/>
      <c r="L44" s="253"/>
      <c r="M44" s="776">
        <f>SUM(M5:W5)</f>
        <v>68889</v>
      </c>
      <c r="N44" s="776"/>
      <c r="O44" s="776"/>
      <c r="P44" s="776"/>
      <c r="Q44" s="776"/>
      <c r="R44" s="776"/>
      <c r="S44" s="776"/>
      <c r="T44" s="776"/>
      <c r="U44" s="776"/>
      <c r="V44" s="776"/>
      <c r="W44" s="776"/>
      <c r="X44" s="253"/>
      <c r="Y44" s="776">
        <f>SUM(Y5:AC5)</f>
        <v>38250</v>
      </c>
      <c r="Z44" s="776"/>
      <c r="AA44" s="776"/>
      <c r="AB44" s="776"/>
      <c r="AC44" s="490"/>
    </row>
    <row r="45" spans="1:31" ht="18" customHeight="1">
      <c r="I45" s="777" t="s">
        <v>295</v>
      </c>
      <c r="J45" s="777"/>
      <c r="K45" s="777"/>
      <c r="L45" s="39"/>
      <c r="M45" s="777" t="s">
        <v>546</v>
      </c>
      <c r="N45" s="777"/>
      <c r="O45" s="777"/>
      <c r="P45" s="777"/>
      <c r="Q45" s="777"/>
      <c r="R45" s="777"/>
      <c r="S45" s="777"/>
      <c r="T45" s="777"/>
      <c r="U45" s="777"/>
      <c r="V45" s="777"/>
      <c r="W45" s="777"/>
      <c r="X45" s="39"/>
      <c r="Y45" s="777" t="s">
        <v>292</v>
      </c>
      <c r="Z45" s="777"/>
      <c r="AA45" s="777"/>
      <c r="AB45" s="777"/>
      <c r="AC45" s="490"/>
    </row>
    <row r="46" spans="1:31" ht="20.100000000000001" customHeight="1">
      <c r="AA46" s="487" t="s">
        <v>976</v>
      </c>
      <c r="AB46" s="645"/>
      <c r="AC46" s="645"/>
      <c r="AD46" s="645"/>
    </row>
    <row r="47" spans="1:31" ht="20.100000000000001" customHeight="1">
      <c r="AB47" s="606" t="s">
        <v>1008</v>
      </c>
      <c r="AC47" s="606"/>
      <c r="AD47" s="606"/>
      <c r="AE47" s="35"/>
    </row>
  </sheetData>
  <mergeCells count="53">
    <mergeCell ref="Q1:AD1"/>
    <mergeCell ref="F3:H3"/>
    <mergeCell ref="E3:E4"/>
    <mergeCell ref="I3:O3"/>
    <mergeCell ref="AC2:AD2"/>
    <mergeCell ref="Q3:AD3"/>
    <mergeCell ref="A1:O1"/>
    <mergeCell ref="A39:C39"/>
    <mergeCell ref="A12:C12"/>
    <mergeCell ref="A10:C10"/>
    <mergeCell ref="A14:C14"/>
    <mergeCell ref="A15:C15"/>
    <mergeCell ref="A20:C20"/>
    <mergeCell ref="A21:C21"/>
    <mergeCell ref="A30:C30"/>
    <mergeCell ref="A31:C31"/>
    <mergeCell ref="A38:C38"/>
    <mergeCell ref="A8:C8"/>
    <mergeCell ref="A9:C9"/>
    <mergeCell ref="A7:C7"/>
    <mergeCell ref="A3:D4"/>
    <mergeCell ref="A5:D5"/>
    <mergeCell ref="A6:C6"/>
    <mergeCell ref="A35:C35"/>
    <mergeCell ref="A36:C36"/>
    <mergeCell ref="A34:C34"/>
    <mergeCell ref="A11:C11"/>
    <mergeCell ref="A13:C13"/>
    <mergeCell ref="A26:C26"/>
    <mergeCell ref="A27:C27"/>
    <mergeCell ref="A22:C22"/>
    <mergeCell ref="A19:C19"/>
    <mergeCell ref="A23:C23"/>
    <mergeCell ref="A40:C40"/>
    <mergeCell ref="A24:C24"/>
    <mergeCell ref="A25:C25"/>
    <mergeCell ref="AA46:AD46"/>
    <mergeCell ref="I44:K44"/>
    <mergeCell ref="M44:W44"/>
    <mergeCell ref="M45:W45"/>
    <mergeCell ref="I45:K45"/>
    <mergeCell ref="Y44:AC44"/>
    <mergeCell ref="Y45:AC45"/>
    <mergeCell ref="AB47:AD47"/>
    <mergeCell ref="A42:C42"/>
    <mergeCell ref="A17:C17"/>
    <mergeCell ref="A16:C16"/>
    <mergeCell ref="A18:C18"/>
    <mergeCell ref="A37:C37"/>
    <mergeCell ref="A28:C28"/>
    <mergeCell ref="A29:C29"/>
    <mergeCell ref="A33:C33"/>
    <mergeCell ref="A32:C32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7" orientation="portrait" r:id="rId1"/>
  <headerFooter scaleWithDoc="0" alignWithMargins="0">
    <oddFooter>&amp;C&amp;P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見出し</vt:lpstr>
      <vt:lpstr>1.2</vt:lpstr>
      <vt:lpstr>3.4</vt:lpstr>
      <vt:lpstr>5.6</vt:lpstr>
      <vt:lpstr>7</vt:lpstr>
      <vt:lpstr>8</vt:lpstr>
      <vt:lpstr>9(1)～(2)</vt:lpstr>
      <vt:lpstr>9(3)～(4)</vt:lpstr>
      <vt:lpstr>10</vt:lpstr>
      <vt:lpstr>11</vt:lpstr>
      <vt:lpstr>12</vt:lpstr>
      <vt:lpstr>'1.2'!Print_Area</vt:lpstr>
      <vt:lpstr>'11'!Print_Area</vt:lpstr>
      <vt:lpstr>'12'!Print_Area</vt:lpstr>
      <vt:lpstr>'5.6'!Print_Area</vt:lpstr>
      <vt:lpstr>'7'!Print_Area</vt:lpstr>
      <vt:lpstr>'8'!Print_Area</vt:lpstr>
      <vt:lpstr>'9(3)～(4)'!Print_Area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2018-03-08T23:58:14Z</cp:lastPrinted>
  <dcterms:created xsi:type="dcterms:W3CDTF">2000-12-26T04:22:56Z</dcterms:created>
  <dcterms:modified xsi:type="dcterms:W3CDTF">2018-03-15T05:00:34Z</dcterms:modified>
</cp:coreProperties>
</file>