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45" yWindow="-150" windowWidth="12525" windowHeight="8100" tabRatio="711"/>
  </bookViews>
  <sheets>
    <sheet name="見出し" sheetId="4" r:id="rId1"/>
    <sheet name="1.2" sheetId="1" r:id="rId2"/>
    <sheet name="3.4" sheetId="21" r:id="rId3"/>
    <sheet name="5.6" sheetId="27" r:id="rId4"/>
    <sheet name="7" sheetId="22" r:id="rId5"/>
    <sheet name="8" sheetId="8" r:id="rId6"/>
    <sheet name="9(1)～(2)" sheetId="25" r:id="rId7"/>
    <sheet name="9(3)～(4)，10" sheetId="26" r:id="rId8"/>
    <sheet name="11" sheetId="12" r:id="rId9"/>
    <sheet name="12" sheetId="13" r:id="rId10"/>
    <sheet name="13" sheetId="24" r:id="rId11"/>
  </sheets>
  <definedNames>
    <definedName name="_xlnm.Print_Area" localSheetId="1">'1.2'!$A$1:$V$67</definedName>
    <definedName name="_xlnm.Print_Area" localSheetId="8">'11'!$A$1:$AE$47</definedName>
    <definedName name="_xlnm.Print_Area" localSheetId="9">'12'!$A$1:$Z$29</definedName>
    <definedName name="_xlnm.Print_Area" localSheetId="10">'13'!$A$1:$AK$63</definedName>
    <definedName name="_xlnm.Print_Area" localSheetId="3">'5.6'!$A$1:$Q$152</definedName>
    <definedName name="_xlnm.Print_Area" localSheetId="4">'7'!$A$1:$Z$45</definedName>
    <definedName name="_xlnm.Print_Area" localSheetId="5">'8'!$A$1:$AA$83</definedName>
    <definedName name="_xlnm.Print_Area" localSheetId="7">'9(3)～(4)，10'!$A$1:$X$52</definedName>
    <definedName name="_xlnm.Print_Area" localSheetId="0">見出し!$A$1:$P$24</definedName>
  </definedNames>
  <calcPr calcId="152511"/>
</workbook>
</file>

<file path=xl/calcChain.xml><?xml version="1.0" encoding="utf-8"?>
<calcChain xmlns="http://schemas.openxmlformats.org/spreadsheetml/2006/main">
  <c r="M54" i="1" l="1"/>
  <c r="M52" i="1" l="1"/>
  <c r="D54" i="24" l="1"/>
  <c r="AG14" i="26" l="1"/>
  <c r="M8" i="26"/>
  <c r="I8" i="26"/>
  <c r="I27" i="26"/>
  <c r="L27" i="26"/>
  <c r="S27" i="26"/>
  <c r="Q27" i="26"/>
  <c r="O27" i="26"/>
  <c r="V27" i="26"/>
  <c r="M40" i="25"/>
  <c r="M34" i="25"/>
  <c r="M30" i="25"/>
  <c r="G40" i="25"/>
  <c r="G34" i="25"/>
  <c r="G30" i="25"/>
  <c r="R40" i="25"/>
  <c r="R34" i="25"/>
  <c r="R30" i="25"/>
  <c r="M28" i="25" l="1"/>
  <c r="G28" i="25"/>
  <c r="R28" i="25"/>
  <c r="K26" i="27"/>
  <c r="K27" i="27" s="1"/>
  <c r="K24" i="27"/>
  <c r="K22" i="27"/>
  <c r="K12" i="27"/>
  <c r="K9" i="27"/>
  <c r="K5" i="27"/>
  <c r="K23" i="27" s="1"/>
  <c r="H26" i="27"/>
  <c r="H27" i="27" s="1"/>
  <c r="H24" i="27"/>
  <c r="H22" i="27"/>
  <c r="H12" i="27"/>
  <c r="H9" i="27"/>
  <c r="H5" i="27"/>
  <c r="H19" i="27" s="1"/>
  <c r="K13" i="27" l="1"/>
  <c r="K28" i="27"/>
  <c r="K16" i="27"/>
  <c r="H23" i="27"/>
  <c r="H13" i="27"/>
  <c r="H28" i="27"/>
  <c r="H16" i="27"/>
  <c r="M51" i="1" l="1"/>
  <c r="M53" i="1"/>
  <c r="H80" i="8"/>
  <c r="M50" i="1"/>
  <c r="F39" i="12"/>
  <c r="F37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9" i="12"/>
  <c r="N10" i="25"/>
  <c r="P10" i="25"/>
  <c r="R10" i="25"/>
  <c r="T10" i="25"/>
  <c r="V10" i="25"/>
  <c r="X10" i="25"/>
  <c r="Z10" i="25"/>
  <c r="G10" i="25"/>
  <c r="N26" i="27"/>
  <c r="N28" i="27" s="1"/>
  <c r="N24" i="27"/>
  <c r="N23" i="27"/>
  <c r="N22" i="27"/>
  <c r="N16" i="27"/>
  <c r="N13" i="27"/>
  <c r="N12" i="27"/>
  <c r="N9" i="27"/>
  <c r="F49" i="1"/>
  <c r="M49" i="1" s="1"/>
  <c r="F48" i="1"/>
  <c r="M48" i="1" s="1"/>
  <c r="R62" i="24"/>
  <c r="E17" i="24" s="1"/>
  <c r="F47" i="1"/>
  <c r="M47" i="1" s="1"/>
  <c r="B9" i="13"/>
  <c r="B10" i="13"/>
  <c r="B11" i="13"/>
  <c r="B6" i="13" s="1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8" i="13"/>
  <c r="X6" i="13"/>
  <c r="L58" i="8"/>
  <c r="W6" i="13"/>
  <c r="I72" i="8"/>
  <c r="H72" i="8" s="1"/>
  <c r="I71" i="8"/>
  <c r="I59" i="8"/>
  <c r="Y58" i="8"/>
  <c r="X58" i="8"/>
  <c r="W58" i="8"/>
  <c r="V58" i="8"/>
  <c r="U58" i="8"/>
  <c r="T58" i="8"/>
  <c r="S58" i="8"/>
  <c r="R58" i="8"/>
  <c r="Q58" i="8"/>
  <c r="N58" i="8"/>
  <c r="M58" i="8"/>
  <c r="K58" i="8"/>
  <c r="Z58" i="8"/>
  <c r="J76" i="8"/>
  <c r="J72" i="8"/>
  <c r="J71" i="8"/>
  <c r="H71" i="8" s="1"/>
  <c r="J63" i="8"/>
  <c r="J42" i="8"/>
  <c r="I42" i="8"/>
  <c r="J40" i="8"/>
  <c r="I40" i="8"/>
  <c r="J38" i="8"/>
  <c r="I38" i="8"/>
  <c r="H38" i="8" s="1"/>
  <c r="J36" i="8"/>
  <c r="I36" i="8"/>
  <c r="H36" i="8" s="1"/>
  <c r="J35" i="8"/>
  <c r="I35" i="8"/>
  <c r="J34" i="8"/>
  <c r="I34" i="8"/>
  <c r="H34" i="8" s="1"/>
  <c r="J33" i="8"/>
  <c r="I33" i="8"/>
  <c r="H33" i="8" s="1"/>
  <c r="J32" i="8"/>
  <c r="I32" i="8"/>
  <c r="H32" i="8" s="1"/>
  <c r="J31" i="8"/>
  <c r="I31" i="8"/>
  <c r="J30" i="8"/>
  <c r="I30" i="8"/>
  <c r="J29" i="8"/>
  <c r="I29" i="8"/>
  <c r="H29" i="8" s="1"/>
  <c r="J28" i="8"/>
  <c r="I28" i="8"/>
  <c r="H28" i="8"/>
  <c r="J27" i="8"/>
  <c r="I27" i="8"/>
  <c r="J26" i="8"/>
  <c r="I26" i="8"/>
  <c r="J25" i="8"/>
  <c r="I25" i="8"/>
  <c r="Z24" i="8"/>
  <c r="Y24" i="8"/>
  <c r="X24" i="8"/>
  <c r="W24" i="8"/>
  <c r="V24" i="8"/>
  <c r="U24" i="8"/>
  <c r="T24" i="8"/>
  <c r="S24" i="8"/>
  <c r="R24" i="8"/>
  <c r="Q24" i="8"/>
  <c r="N24" i="8"/>
  <c r="M24" i="8"/>
  <c r="L24" i="8"/>
  <c r="K24" i="8"/>
  <c r="J22" i="8"/>
  <c r="I22" i="8"/>
  <c r="J21" i="8"/>
  <c r="I21" i="8"/>
  <c r="J20" i="8"/>
  <c r="I20" i="8"/>
  <c r="Z19" i="8"/>
  <c r="Y19" i="8"/>
  <c r="Y9" i="8"/>
  <c r="X19" i="8"/>
  <c r="W19" i="8"/>
  <c r="V19" i="8"/>
  <c r="U19" i="8"/>
  <c r="U9" i="8"/>
  <c r="T19" i="8"/>
  <c r="S19" i="8"/>
  <c r="R19" i="8"/>
  <c r="Q19" i="8"/>
  <c r="Q9" i="8"/>
  <c r="N19" i="8"/>
  <c r="M19" i="8"/>
  <c r="L19" i="8"/>
  <c r="K19" i="8"/>
  <c r="J17" i="8"/>
  <c r="I17" i="8"/>
  <c r="H17" i="8" s="1"/>
  <c r="J16" i="8"/>
  <c r="I16" i="8"/>
  <c r="J15" i="8"/>
  <c r="I15" i="8"/>
  <c r="Z14" i="8"/>
  <c r="Z9" i="8"/>
  <c r="Y14" i="8"/>
  <c r="X14" i="8"/>
  <c r="W14" i="8"/>
  <c r="V14" i="8"/>
  <c r="V9" i="8"/>
  <c r="U14" i="8"/>
  <c r="T14" i="8"/>
  <c r="T9" i="8"/>
  <c r="S14" i="8"/>
  <c r="R14" i="8"/>
  <c r="Q14" i="8"/>
  <c r="N14" i="8"/>
  <c r="N9" i="8"/>
  <c r="M14" i="8"/>
  <c r="L14" i="8"/>
  <c r="K14" i="8"/>
  <c r="S18" i="27"/>
  <c r="F46" i="1"/>
  <c r="M46" i="1" s="1"/>
  <c r="F45" i="1"/>
  <c r="M45" i="1" s="1"/>
  <c r="C38" i="24"/>
  <c r="C8" i="24" s="1"/>
  <c r="AG10" i="26"/>
  <c r="L16" i="25"/>
  <c r="J16" i="25" s="1"/>
  <c r="L17" i="25"/>
  <c r="J17" i="25"/>
  <c r="L12" i="25"/>
  <c r="J12" i="25" s="1"/>
  <c r="G12" i="25" s="1"/>
  <c r="L21" i="25"/>
  <c r="J21" i="25" s="1"/>
  <c r="G21" i="25" s="1"/>
  <c r="L20" i="25"/>
  <c r="J20" i="25"/>
  <c r="G20" i="25" s="1"/>
  <c r="L8" i="25"/>
  <c r="J8" i="25" s="1"/>
  <c r="AC40" i="22"/>
  <c r="AD40" i="22"/>
  <c r="AB40" i="22"/>
  <c r="J28" i="22"/>
  <c r="W43" i="24"/>
  <c r="F44" i="1"/>
  <c r="M44" i="1" s="1"/>
  <c r="F43" i="1"/>
  <c r="M43" i="1" s="1"/>
  <c r="S62" i="24"/>
  <c r="F17" i="24" s="1"/>
  <c r="P62" i="24"/>
  <c r="C17" i="24" s="1"/>
  <c r="R46" i="24"/>
  <c r="E16" i="24" s="1"/>
  <c r="S46" i="24"/>
  <c r="F16" i="24" s="1"/>
  <c r="P46" i="24"/>
  <c r="C16" i="24" s="1"/>
  <c r="E62" i="24"/>
  <c r="E10" i="24" s="1"/>
  <c r="F62" i="24"/>
  <c r="F10" i="24" s="1"/>
  <c r="C62" i="24"/>
  <c r="C10" i="24" s="1"/>
  <c r="F9" i="1"/>
  <c r="M9" i="1" s="1"/>
  <c r="F10" i="1"/>
  <c r="M10" i="1" s="1"/>
  <c r="F11" i="1"/>
  <c r="M11" i="1" s="1"/>
  <c r="F12" i="1"/>
  <c r="M12" i="1" s="1"/>
  <c r="F13" i="1"/>
  <c r="M13" i="1" s="1"/>
  <c r="F14" i="1"/>
  <c r="M14" i="1" s="1"/>
  <c r="F15" i="1"/>
  <c r="M15" i="1" s="1"/>
  <c r="F16" i="1"/>
  <c r="M16" i="1" s="1"/>
  <c r="F17" i="1"/>
  <c r="M17" i="1"/>
  <c r="F18" i="1"/>
  <c r="M18" i="1" s="1"/>
  <c r="F19" i="1"/>
  <c r="M19" i="1" s="1"/>
  <c r="F20" i="1"/>
  <c r="M20" i="1" s="1"/>
  <c r="F21" i="1"/>
  <c r="M21" i="1" s="1"/>
  <c r="F22" i="1"/>
  <c r="M22" i="1" s="1"/>
  <c r="F23" i="1"/>
  <c r="M23" i="1" s="1"/>
  <c r="F24" i="1"/>
  <c r="M24" i="1" s="1"/>
  <c r="F25" i="1"/>
  <c r="M25" i="1" s="1"/>
  <c r="F26" i="1"/>
  <c r="M26" i="1" s="1"/>
  <c r="F27" i="1"/>
  <c r="M27" i="1" s="1"/>
  <c r="F28" i="1"/>
  <c r="M28" i="1" s="1"/>
  <c r="F29" i="1"/>
  <c r="M29" i="1" s="1"/>
  <c r="F30" i="1"/>
  <c r="M30" i="1" s="1"/>
  <c r="F31" i="1"/>
  <c r="M31" i="1" s="1"/>
  <c r="F32" i="1"/>
  <c r="M32" i="1" s="1"/>
  <c r="F33" i="1"/>
  <c r="M33" i="1" s="1"/>
  <c r="F34" i="1"/>
  <c r="M34" i="1" s="1"/>
  <c r="F35" i="1"/>
  <c r="M35" i="1" s="1"/>
  <c r="F36" i="1"/>
  <c r="M36" i="1" s="1"/>
  <c r="M37" i="1"/>
  <c r="M38" i="1"/>
  <c r="M39" i="1"/>
  <c r="M40" i="1"/>
  <c r="M41" i="1"/>
  <c r="M42" i="1"/>
  <c r="F8" i="1"/>
  <c r="M8" i="1" s="1"/>
  <c r="T6" i="13"/>
  <c r="S6" i="13"/>
  <c r="R6" i="13"/>
  <c r="Q6" i="13"/>
  <c r="K6" i="13"/>
  <c r="J6" i="13"/>
  <c r="E5" i="12"/>
  <c r="D6" i="13"/>
  <c r="C6" i="13"/>
  <c r="E6" i="13"/>
  <c r="F6" i="13"/>
  <c r="G6" i="13"/>
  <c r="H6" i="13"/>
  <c r="I6" i="13"/>
  <c r="L6" i="13"/>
  <c r="O6" i="13"/>
  <c r="P6" i="13"/>
  <c r="U6" i="13"/>
  <c r="V6" i="13"/>
  <c r="K5" i="12"/>
  <c r="M5" i="12"/>
  <c r="N5" i="12"/>
  <c r="O5" i="12"/>
  <c r="R5" i="12"/>
  <c r="S5" i="12"/>
  <c r="T5" i="12"/>
  <c r="U5" i="12"/>
  <c r="V5" i="12"/>
  <c r="W5" i="12"/>
  <c r="X5" i="12"/>
  <c r="Z5" i="12"/>
  <c r="AA5" i="12"/>
  <c r="AB5" i="12"/>
  <c r="AC5" i="12"/>
  <c r="AD5" i="12"/>
  <c r="G5" i="12"/>
  <c r="H5" i="12"/>
  <c r="F5" i="12" s="1"/>
  <c r="F6" i="12" s="1"/>
  <c r="J5" i="12"/>
  <c r="I44" i="12" s="1"/>
  <c r="I5" i="12"/>
  <c r="J60" i="8"/>
  <c r="I60" i="8"/>
  <c r="I65" i="8"/>
  <c r="I66" i="8"/>
  <c r="I67" i="8"/>
  <c r="I68" i="8"/>
  <c r="J65" i="8"/>
  <c r="J66" i="8"/>
  <c r="J67" i="8"/>
  <c r="J68" i="8"/>
  <c r="H68" i="8" s="1"/>
  <c r="I69" i="8"/>
  <c r="J69" i="8"/>
  <c r="M53" i="8"/>
  <c r="F5" i="1"/>
  <c r="M5" i="1" s="1"/>
  <c r="F6" i="1"/>
  <c r="M6" i="1" s="1"/>
  <c r="F7" i="1"/>
  <c r="M7" i="1" s="1"/>
  <c r="D7" i="22"/>
  <c r="D8" i="22"/>
  <c r="D6" i="22" s="1"/>
  <c r="D9" i="22"/>
  <c r="D10" i="22"/>
  <c r="D11" i="22"/>
  <c r="E6" i="22"/>
  <c r="F6" i="22"/>
  <c r="D14" i="22"/>
  <c r="D15" i="22"/>
  <c r="D16" i="22"/>
  <c r="D17" i="22"/>
  <c r="D18" i="22"/>
  <c r="E13" i="22"/>
  <c r="F13" i="22"/>
  <c r="D21" i="22"/>
  <c r="D22" i="22"/>
  <c r="D23" i="22"/>
  <c r="D24" i="22"/>
  <c r="D25" i="22"/>
  <c r="E20" i="22"/>
  <c r="F20" i="22"/>
  <c r="Z32" i="22" s="1"/>
  <c r="D28" i="22"/>
  <c r="D29" i="22"/>
  <c r="D30" i="22"/>
  <c r="D31" i="22"/>
  <c r="D32" i="22"/>
  <c r="E27" i="22"/>
  <c r="F27" i="22"/>
  <c r="D35" i="22"/>
  <c r="D36" i="22"/>
  <c r="D37" i="22"/>
  <c r="D38" i="22"/>
  <c r="D39" i="22"/>
  <c r="E34" i="22"/>
  <c r="F34" i="22"/>
  <c r="D42" i="22"/>
  <c r="J4" i="22"/>
  <c r="J5" i="22"/>
  <c r="J6" i="22"/>
  <c r="J7" i="22"/>
  <c r="E41" i="22"/>
  <c r="F41" i="22"/>
  <c r="J10" i="22"/>
  <c r="J11" i="22"/>
  <c r="J12" i="22"/>
  <c r="J9" i="22" s="1"/>
  <c r="J13" i="22"/>
  <c r="J14" i="22"/>
  <c r="K9" i="22"/>
  <c r="L9" i="22"/>
  <c r="J17" i="22"/>
  <c r="J18" i="22"/>
  <c r="J19" i="22"/>
  <c r="J20" i="22"/>
  <c r="J21" i="22"/>
  <c r="K16" i="22"/>
  <c r="L16" i="22"/>
  <c r="J24" i="22"/>
  <c r="J25" i="22"/>
  <c r="J26" i="22"/>
  <c r="J27" i="22"/>
  <c r="K23" i="22"/>
  <c r="L23" i="22"/>
  <c r="J31" i="22"/>
  <c r="J32" i="22"/>
  <c r="J33" i="22"/>
  <c r="J34" i="22"/>
  <c r="J35" i="22"/>
  <c r="K30" i="22"/>
  <c r="Y33" i="22" s="1"/>
  <c r="L30" i="22"/>
  <c r="J38" i="22"/>
  <c r="J39" i="22"/>
  <c r="J40" i="22"/>
  <c r="J41" i="22"/>
  <c r="J42" i="22"/>
  <c r="K37" i="22"/>
  <c r="L37" i="22"/>
  <c r="J37" i="22" s="1"/>
  <c r="R5" i="22"/>
  <c r="R6" i="22"/>
  <c r="R7" i="22"/>
  <c r="R8" i="22"/>
  <c r="R9" i="22"/>
  <c r="S4" i="22"/>
  <c r="T4" i="22"/>
  <c r="R4" i="22"/>
  <c r="R12" i="22"/>
  <c r="R13" i="22"/>
  <c r="R14" i="22"/>
  <c r="R15" i="22"/>
  <c r="R16" i="22"/>
  <c r="S11" i="22"/>
  <c r="T11" i="22"/>
  <c r="R19" i="22"/>
  <c r="R20" i="22"/>
  <c r="R21" i="22"/>
  <c r="R22" i="22"/>
  <c r="R23" i="22"/>
  <c r="S18" i="22"/>
  <c r="T18" i="22"/>
  <c r="R26" i="22"/>
  <c r="R27" i="22"/>
  <c r="R28" i="22"/>
  <c r="R29" i="22"/>
  <c r="R30" i="22"/>
  <c r="S25" i="22"/>
  <c r="Y34" i="22" s="1"/>
  <c r="T25" i="22"/>
  <c r="R33" i="22"/>
  <c r="R34" i="22"/>
  <c r="R35" i="22"/>
  <c r="R36" i="22"/>
  <c r="R37" i="22"/>
  <c r="S32" i="22"/>
  <c r="T32" i="22"/>
  <c r="R40" i="22"/>
  <c r="R41" i="22"/>
  <c r="R42" i="22"/>
  <c r="X4" i="22"/>
  <c r="X5" i="22"/>
  <c r="S39" i="22"/>
  <c r="T39" i="22"/>
  <c r="X8" i="22"/>
  <c r="X9" i="22"/>
  <c r="X10" i="22"/>
  <c r="X11" i="22"/>
  <c r="X7" i="22" s="1"/>
  <c r="X12" i="22"/>
  <c r="Y7" i="22"/>
  <c r="Z7" i="22"/>
  <c r="X15" i="22"/>
  <c r="X16" i="22"/>
  <c r="X17" i="22"/>
  <c r="X18" i="22"/>
  <c r="X19" i="22"/>
  <c r="Y14" i="22"/>
  <c r="Z14" i="22"/>
  <c r="X22" i="22"/>
  <c r="X23" i="22"/>
  <c r="X24" i="22"/>
  <c r="X25" i="22"/>
  <c r="X26" i="22"/>
  <c r="Y21" i="22"/>
  <c r="Z21" i="22"/>
  <c r="X28" i="22"/>
  <c r="X29" i="22"/>
  <c r="I49" i="8"/>
  <c r="H49" i="8" s="1"/>
  <c r="I50" i="8"/>
  <c r="H50" i="8" s="1"/>
  <c r="I51" i="8"/>
  <c r="J49" i="8"/>
  <c r="J50" i="8"/>
  <c r="J51" i="8"/>
  <c r="K48" i="8"/>
  <c r="M48" i="8"/>
  <c r="Q48" i="8"/>
  <c r="S48" i="8"/>
  <c r="S46" i="8" s="1"/>
  <c r="S44" i="8" s="1"/>
  <c r="S43" i="8" s="1"/>
  <c r="U48" i="8"/>
  <c r="W48" i="8"/>
  <c r="Y48" i="8"/>
  <c r="Y46" i="8" s="1"/>
  <c r="Y44" i="8" s="1"/>
  <c r="Y43" i="8" s="1"/>
  <c r="L48" i="8"/>
  <c r="L46" i="8" s="1"/>
  <c r="L44" i="8" s="1"/>
  <c r="L43" i="8" s="1"/>
  <c r="N48" i="8"/>
  <c r="R48" i="8"/>
  <c r="T48" i="8"/>
  <c r="T46" i="8" s="1"/>
  <c r="T44" i="8" s="1"/>
  <c r="T43" i="8" s="1"/>
  <c r="V48" i="8"/>
  <c r="V46" i="8" s="1"/>
  <c r="V44" i="8" s="1"/>
  <c r="V43" i="8" s="1"/>
  <c r="X48" i="8"/>
  <c r="Z48" i="8"/>
  <c r="I54" i="8"/>
  <c r="I55" i="8"/>
  <c r="I56" i="8"/>
  <c r="J54" i="8"/>
  <c r="J53" i="8" s="1"/>
  <c r="J55" i="8"/>
  <c r="J56" i="8"/>
  <c r="K53" i="8"/>
  <c r="Q53" i="8"/>
  <c r="S53" i="8"/>
  <c r="U53" i="8"/>
  <c r="W53" i="8"/>
  <c r="Y53" i="8"/>
  <c r="L53" i="8"/>
  <c r="N53" i="8"/>
  <c r="N46" i="8" s="1"/>
  <c r="N44" i="8" s="1"/>
  <c r="N43" i="8" s="1"/>
  <c r="R53" i="8"/>
  <c r="T53" i="8"/>
  <c r="V53" i="8"/>
  <c r="X53" i="8"/>
  <c r="X46" i="8" s="1"/>
  <c r="X44" i="8" s="1"/>
  <c r="X43" i="8" s="1"/>
  <c r="Z53" i="8"/>
  <c r="J59" i="8"/>
  <c r="I61" i="8"/>
  <c r="J61" i="8"/>
  <c r="I62" i="8"/>
  <c r="H62" i="8" s="1"/>
  <c r="J62" i="8"/>
  <c r="I63" i="8"/>
  <c r="I64" i="8"/>
  <c r="J64" i="8"/>
  <c r="I70" i="8"/>
  <c r="J70" i="8"/>
  <c r="I74" i="8"/>
  <c r="J74" i="8"/>
  <c r="I76" i="8"/>
  <c r="H76" i="8" s="1"/>
  <c r="J78" i="8"/>
  <c r="I78" i="8"/>
  <c r="H78" i="8" s="1"/>
  <c r="L9" i="25"/>
  <c r="L10" i="25" s="1"/>
  <c r="L13" i="25"/>
  <c r="J13" i="25" s="1"/>
  <c r="G13" i="25" s="1"/>
  <c r="L14" i="25"/>
  <c r="J14" i="25" s="1"/>
  <c r="G14" i="25" s="1"/>
  <c r="L18" i="25"/>
  <c r="J18" i="25" s="1"/>
  <c r="V16" i="24"/>
  <c r="C18" i="24" s="1"/>
  <c r="X16" i="24"/>
  <c r="E18" i="24" s="1"/>
  <c r="Y16" i="24"/>
  <c r="F18" i="24" s="1"/>
  <c r="I18" i="24"/>
  <c r="C11" i="24" s="1"/>
  <c r="K18" i="24"/>
  <c r="E11" i="24" s="1"/>
  <c r="L18" i="24"/>
  <c r="F11" i="24" s="1"/>
  <c r="AB21" i="24"/>
  <c r="C22" i="24" s="1"/>
  <c r="AD21" i="24"/>
  <c r="E22" i="24"/>
  <c r="AE21" i="24"/>
  <c r="F22" i="24" s="1"/>
  <c r="P23" i="24"/>
  <c r="C15" i="24" s="1"/>
  <c r="R23" i="24"/>
  <c r="E15" i="24" s="1"/>
  <c r="S23" i="24"/>
  <c r="F15" i="24" s="1"/>
  <c r="I31" i="24"/>
  <c r="C12" i="24" s="1"/>
  <c r="K31" i="24"/>
  <c r="E12" i="24" s="1"/>
  <c r="L31" i="24"/>
  <c r="F12" i="24" s="1"/>
  <c r="V32" i="24"/>
  <c r="C19" i="24" s="1"/>
  <c r="X32" i="24"/>
  <c r="E19" i="24" s="1"/>
  <c r="Y32" i="24"/>
  <c r="F19" i="24" s="1"/>
  <c r="E38" i="24"/>
  <c r="E8" i="24" s="1"/>
  <c r="F38" i="24"/>
  <c r="F8" i="24" s="1"/>
  <c r="AB40" i="24"/>
  <c r="C23" i="24" s="1"/>
  <c r="AD40" i="24"/>
  <c r="E23" i="24" s="1"/>
  <c r="AE40" i="24"/>
  <c r="F23" i="24" s="1"/>
  <c r="V43" i="24"/>
  <c r="C20" i="24" s="1"/>
  <c r="X43" i="24"/>
  <c r="E20" i="24" s="1"/>
  <c r="Y43" i="24"/>
  <c r="F20" i="24" s="1"/>
  <c r="AB50" i="24"/>
  <c r="C24" i="24" s="1"/>
  <c r="AD50" i="24"/>
  <c r="E24" i="24" s="1"/>
  <c r="AE50" i="24"/>
  <c r="F24" i="24" s="1"/>
  <c r="C54" i="24"/>
  <c r="C9" i="24" s="1"/>
  <c r="E54" i="24"/>
  <c r="E9" i="24" s="1"/>
  <c r="F54" i="24"/>
  <c r="F9" i="24" s="1"/>
  <c r="V58" i="24"/>
  <c r="C21" i="24" s="1"/>
  <c r="X58" i="24"/>
  <c r="E21" i="24" s="1"/>
  <c r="Y58" i="24"/>
  <c r="F21" i="24" s="1"/>
  <c r="P6" i="26"/>
  <c r="AE5" i="12"/>
  <c r="AG12" i="26"/>
  <c r="M9" i="8"/>
  <c r="S9" i="8"/>
  <c r="W9" i="8"/>
  <c r="R9" i="8"/>
  <c r="AG11" i="26"/>
  <c r="L9" i="8"/>
  <c r="X9" i="8"/>
  <c r="AG9" i="26"/>
  <c r="H16" i="8"/>
  <c r="H26" i="8"/>
  <c r="H42" i="8"/>
  <c r="AG13" i="26"/>
  <c r="J30" i="22"/>
  <c r="K9" i="8"/>
  <c r="P8" i="26"/>
  <c r="AG8" i="26" s="1"/>
  <c r="M44" i="12"/>
  <c r="AC50" i="24"/>
  <c r="AC40" i="24"/>
  <c r="AC21" i="24"/>
  <c r="W58" i="24"/>
  <c r="W32" i="24"/>
  <c r="W16" i="24"/>
  <c r="Q62" i="24"/>
  <c r="Q46" i="24"/>
  <c r="Q23" i="24"/>
  <c r="J31" i="24"/>
  <c r="J18" i="24"/>
  <c r="D62" i="24"/>
  <c r="D38" i="24"/>
  <c r="H70" i="8"/>
  <c r="H67" i="8"/>
  <c r="H66" i="8"/>
  <c r="H63" i="8"/>
  <c r="H61" i="8"/>
  <c r="H60" i="8"/>
  <c r="H20" i="8"/>
  <c r="H25" i="8"/>
  <c r="I14" i="8"/>
  <c r="P26" i="13" l="1"/>
  <c r="R26" i="13"/>
  <c r="S26" i="13"/>
  <c r="U26" i="13"/>
  <c r="E26" i="13"/>
  <c r="H55" i="8"/>
  <c r="Q46" i="8"/>
  <c r="Q44" i="8" s="1"/>
  <c r="Q43" i="8" s="1"/>
  <c r="H56" i="8"/>
  <c r="M46" i="8"/>
  <c r="M44" i="8" s="1"/>
  <c r="M43" i="8" s="1"/>
  <c r="H21" i="8"/>
  <c r="Z37" i="22"/>
  <c r="H26" i="13"/>
  <c r="T26" i="13"/>
  <c r="X26" i="13"/>
  <c r="I9" i="8"/>
  <c r="R46" i="8"/>
  <c r="R44" i="8" s="1"/>
  <c r="R43" i="8" s="1"/>
  <c r="W46" i="8"/>
  <c r="W44" i="8" s="1"/>
  <c r="W43" i="8" s="1"/>
  <c r="Z34" i="22"/>
  <c r="J23" i="22"/>
  <c r="J16" i="22"/>
  <c r="H31" i="8"/>
  <c r="F26" i="13"/>
  <c r="I26" i="13"/>
  <c r="D26" i="13"/>
  <c r="H64" i="8"/>
  <c r="Q26" i="13"/>
  <c r="K26" i="13"/>
  <c r="V26" i="13"/>
  <c r="G26" i="13"/>
  <c r="J9" i="8"/>
  <c r="J58" i="8"/>
  <c r="I53" i="8"/>
  <c r="I48" i="8"/>
  <c r="R25" i="22"/>
  <c r="F4" i="22"/>
  <c r="D34" i="22"/>
  <c r="D27" i="22"/>
  <c r="H69" i="8"/>
  <c r="J19" i="8"/>
  <c r="I19" i="8"/>
  <c r="H22" i="8"/>
  <c r="I24" i="8"/>
  <c r="H27" i="8"/>
  <c r="H24" i="8" s="1"/>
  <c r="H30" i="8"/>
  <c r="H40" i="8"/>
  <c r="Z46" i="8"/>
  <c r="Z44" i="8" s="1"/>
  <c r="Z43" i="8" s="1"/>
  <c r="J43" i="8" s="1"/>
  <c r="J48" i="8"/>
  <c r="J46" i="8" s="1"/>
  <c r="J44" i="8" s="1"/>
  <c r="X14" i="22"/>
  <c r="R39" i="22"/>
  <c r="R18" i="22"/>
  <c r="X34" i="22" s="1"/>
  <c r="D41" i="22"/>
  <c r="H65" i="8"/>
  <c r="D17" i="24"/>
  <c r="J24" i="8"/>
  <c r="H35" i="8"/>
  <c r="W26" i="13"/>
  <c r="H74" i="8"/>
  <c r="K46" i="8"/>
  <c r="K44" i="8" s="1"/>
  <c r="K43" i="8" s="1"/>
  <c r="H51" i="8"/>
  <c r="H48" i="8" s="1"/>
  <c r="X21" i="22"/>
  <c r="R32" i="22"/>
  <c r="R11" i="22"/>
  <c r="Y32" i="22"/>
  <c r="D20" i="22"/>
  <c r="X32" i="22" s="1"/>
  <c r="D13" i="22"/>
  <c r="H15" i="8"/>
  <c r="D24" i="24"/>
  <c r="D23" i="24"/>
  <c r="D22" i="24"/>
  <c r="D21" i="24"/>
  <c r="D20" i="24"/>
  <c r="D19" i="24"/>
  <c r="D18" i="24"/>
  <c r="D16" i="24"/>
  <c r="D15" i="24"/>
  <c r="D12" i="24"/>
  <c r="D11" i="24"/>
  <c r="D10" i="24"/>
  <c r="Z39" i="22"/>
  <c r="H9" i="8"/>
  <c r="D9" i="24"/>
  <c r="D8" i="24"/>
  <c r="O26" i="13"/>
  <c r="C26" i="13"/>
  <c r="J26" i="13"/>
  <c r="L26" i="13"/>
  <c r="H54" i="8"/>
  <c r="H53" i="8" s="1"/>
  <c r="I58" i="8"/>
  <c r="Z33" i="22"/>
  <c r="Z38" i="22" s="1"/>
  <c r="U46" i="8"/>
  <c r="U44" i="8" s="1"/>
  <c r="U43" i="8" s="1"/>
  <c r="J14" i="8"/>
  <c r="H14" i="8" s="1"/>
  <c r="H59" i="8"/>
  <c r="E4" i="22"/>
  <c r="Y39" i="22" s="1"/>
  <c r="Z44" i="12"/>
  <c r="J9" i="25"/>
  <c r="J10" i="25" s="1"/>
  <c r="N27" i="27"/>
  <c r="H19" i="8" l="1"/>
  <c r="I43" i="8"/>
  <c r="H43" i="8" s="1"/>
  <c r="H58" i="8"/>
  <c r="I46" i="8"/>
  <c r="I44" i="8" s="1"/>
  <c r="Y37" i="22"/>
  <c r="X33" i="22"/>
  <c r="D4" i="22"/>
  <c r="X39" i="22" s="1"/>
  <c r="Y38" i="22"/>
  <c r="H46" i="8" l="1"/>
  <c r="H44" i="8" s="1"/>
  <c r="X38" i="22"/>
  <c r="X37" i="22"/>
  <c r="J50" i="24" l="1"/>
  <c r="I50" i="24"/>
  <c r="C13" i="24" s="1"/>
  <c r="L50" i="24"/>
  <c r="F13" i="24" s="1"/>
  <c r="K50" i="24"/>
  <c r="E13" i="24" s="1"/>
  <c r="D13" i="24" l="1"/>
  <c r="J62" i="24"/>
  <c r="I62" i="24"/>
  <c r="C14" i="24" s="1"/>
  <c r="C6" i="24" s="1"/>
  <c r="E6" i="24"/>
  <c r="K62" i="24"/>
  <c r="E14" i="24"/>
  <c r="L62" i="24"/>
  <c r="F14" i="24" s="1"/>
  <c r="F6" i="24" s="1"/>
  <c r="D14" i="24" l="1"/>
  <c r="D6" i="24" s="1"/>
</calcChain>
</file>

<file path=xl/sharedStrings.xml><?xml version="1.0" encoding="utf-8"?>
<sst xmlns="http://schemas.openxmlformats.org/spreadsheetml/2006/main" count="1548" uniqueCount="1028">
  <si>
    <t>人口密度</t>
  </si>
  <si>
    <t>世帯数</t>
  </si>
  <si>
    <t>総　数</t>
  </si>
  <si>
    <t>男</t>
  </si>
  <si>
    <t>女</t>
  </si>
  <si>
    <t>摘　　　　　　　要</t>
  </si>
  <si>
    <t>昭和５１年１０月１日推計人口</t>
  </si>
  <si>
    <t>昭和５２年１０月１日推計人口</t>
  </si>
  <si>
    <t>昭和５３年１０月１日推計人口</t>
  </si>
  <si>
    <t>昭和５４年１０月１日推計人口</t>
  </si>
  <si>
    <t>昭和５６年１０月１日推計人口</t>
  </si>
  <si>
    <t>昭和５７年１０月１日推計人口</t>
  </si>
  <si>
    <t>昭和５８年１０月１日推計人口</t>
  </si>
  <si>
    <t>昭和５９年１０月１日推計人口</t>
  </si>
  <si>
    <t>昭和６１年１０月１日推計人口</t>
  </si>
  <si>
    <t>昭和６２年１０月１日推計人口</t>
  </si>
  <si>
    <t>昭和６３年１０月１日推計人口</t>
  </si>
  <si>
    <t>平成</t>
  </si>
  <si>
    <t>元</t>
  </si>
  <si>
    <t>平成元年１０月１日推計人口</t>
  </si>
  <si>
    <t>平成３年１０月１日推計人口</t>
  </si>
  <si>
    <t>平成４年１０月１日推計人口</t>
  </si>
  <si>
    <t>平成５年１０月１日推計人口</t>
  </si>
  <si>
    <t>平成６年１０月１日推計人口</t>
  </si>
  <si>
    <t>平成８年１０月１日推計人口</t>
  </si>
  <si>
    <t>平成９年１０月１日推計人口</t>
  </si>
  <si>
    <t>平成１０年１０月１日推計人口</t>
  </si>
  <si>
    <t>平成１１年１０月１日推計人口</t>
  </si>
  <si>
    <t>中　国</t>
  </si>
  <si>
    <t>韓国・朝鮮</t>
  </si>
  <si>
    <t>その他</t>
  </si>
  <si>
    <t>月</t>
  </si>
  <si>
    <t>出　生</t>
  </si>
  <si>
    <t>死　亡</t>
  </si>
  <si>
    <t>９</t>
  </si>
  <si>
    <t>１０</t>
  </si>
  <si>
    <t>１１</t>
  </si>
  <si>
    <t>１２</t>
  </si>
  <si>
    <t>１</t>
  </si>
  <si>
    <t>２</t>
  </si>
  <si>
    <t>３</t>
  </si>
  <si>
    <t>４</t>
  </si>
  <si>
    <t>５</t>
  </si>
  <si>
    <t>６</t>
  </si>
  <si>
    <t>７</t>
  </si>
  <si>
    <t>８</t>
  </si>
  <si>
    <t>婚　姻</t>
  </si>
  <si>
    <t>離　婚</t>
  </si>
  <si>
    <t>死　産</t>
  </si>
  <si>
    <t>総人口</t>
  </si>
  <si>
    <t>面　積</t>
  </si>
  <si>
    <t>密　度</t>
  </si>
  <si>
    <t>総数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</si>
  <si>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</si>
  <si>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</si>
  <si>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</si>
  <si>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</si>
  <si>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</si>
  <si>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</si>
  <si>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</si>
  <si>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杵築市</t>
  </si>
  <si>
    <t>宇佐市</t>
  </si>
  <si>
    <t>大田村</t>
  </si>
  <si>
    <t>真玉町</t>
  </si>
  <si>
    <t>香々地町</t>
  </si>
  <si>
    <t>姫島村</t>
  </si>
  <si>
    <t>国東町</t>
  </si>
  <si>
    <t>武蔵町</t>
  </si>
  <si>
    <t>安岐町</t>
  </si>
  <si>
    <t>日出町</t>
  </si>
  <si>
    <t>山香町</t>
  </si>
  <si>
    <t>野津原町</t>
  </si>
  <si>
    <t>挾間町</t>
  </si>
  <si>
    <t>庄内町</t>
  </si>
  <si>
    <t>湯布院町</t>
  </si>
  <si>
    <t>佐賀関町</t>
  </si>
  <si>
    <t>上浦町</t>
  </si>
  <si>
    <t>弥生町</t>
  </si>
  <si>
    <t>本匠村</t>
  </si>
  <si>
    <t>宇目町</t>
  </si>
  <si>
    <t>直川村</t>
  </si>
  <si>
    <t>鶴見町</t>
  </si>
  <si>
    <t>米水津村</t>
  </si>
  <si>
    <t>蒲江町</t>
  </si>
  <si>
    <t>野津町</t>
  </si>
  <si>
    <t>三重町</t>
  </si>
  <si>
    <t>清川村</t>
  </si>
  <si>
    <t>緒方町</t>
  </si>
  <si>
    <t>朝地町</t>
  </si>
  <si>
    <t>大野町</t>
  </si>
  <si>
    <t>千歳村</t>
  </si>
  <si>
    <t>犬飼町</t>
  </si>
  <si>
    <t>荻町</t>
  </si>
  <si>
    <t>久住町</t>
  </si>
  <si>
    <t>直入町</t>
  </si>
  <si>
    <t>九重町</t>
  </si>
  <si>
    <t>玖珠町</t>
  </si>
  <si>
    <t>前津江村</t>
  </si>
  <si>
    <t>中津江村</t>
  </si>
  <si>
    <t>上津江村</t>
  </si>
  <si>
    <t>大山町</t>
  </si>
  <si>
    <t>天瀬町</t>
  </si>
  <si>
    <t>三光村</t>
  </si>
  <si>
    <t>本耶馬渓町</t>
  </si>
  <si>
    <t>耶馬渓町</t>
  </si>
  <si>
    <t>山国町</t>
  </si>
  <si>
    <t>院内町</t>
  </si>
  <si>
    <t>安心院町</t>
  </si>
  <si>
    <t>（1ｋ㎡）</t>
    <phoneticPr fontId="2"/>
  </si>
  <si>
    <t>第７回　国勢調査</t>
    <phoneticPr fontId="2"/>
  </si>
  <si>
    <t>第８回　国勢調査</t>
    <phoneticPr fontId="2"/>
  </si>
  <si>
    <t>第９回　国勢調査</t>
    <phoneticPr fontId="2"/>
  </si>
  <si>
    <t>第１０回　国勢調査</t>
    <phoneticPr fontId="2"/>
  </si>
  <si>
    <t>第１１回　国勢調査</t>
    <phoneticPr fontId="2"/>
  </si>
  <si>
    <t>第１２回　国勢調査</t>
    <phoneticPr fontId="2"/>
  </si>
  <si>
    <t>第１３回　国勢調査</t>
    <phoneticPr fontId="2"/>
  </si>
  <si>
    <t>第１４回　国勢調査</t>
    <phoneticPr fontId="2"/>
  </si>
  <si>
    <t>第１５回　国勢調査</t>
    <phoneticPr fontId="2"/>
  </si>
  <si>
    <t>第１６回　国勢調査</t>
    <phoneticPr fontId="2"/>
  </si>
  <si>
    <t>２６</t>
  </si>
  <si>
    <t>２７</t>
  </si>
  <si>
    <t>０～４歳</t>
  </si>
  <si>
    <t>２８</t>
  </si>
  <si>
    <t>０</t>
  </si>
  <si>
    <t>２９</t>
  </si>
  <si>
    <t>３０～３４歳</t>
  </si>
  <si>
    <t>３０</t>
  </si>
  <si>
    <t>３１</t>
  </si>
  <si>
    <t>３２</t>
  </si>
  <si>
    <t>５～９歳</t>
  </si>
  <si>
    <t>３３</t>
  </si>
  <si>
    <t>３４</t>
  </si>
  <si>
    <t>３５～３９歳</t>
  </si>
  <si>
    <t>３５</t>
  </si>
  <si>
    <t>３６</t>
  </si>
  <si>
    <t>３７</t>
  </si>
  <si>
    <t>１０～１４歳</t>
  </si>
  <si>
    <t>３８</t>
  </si>
  <si>
    <t>３９</t>
  </si>
  <si>
    <t>４０～４４歳</t>
  </si>
  <si>
    <t>１３</t>
  </si>
  <si>
    <t>４０</t>
  </si>
  <si>
    <t>１４</t>
  </si>
  <si>
    <t>４１</t>
  </si>
  <si>
    <t>４２</t>
  </si>
  <si>
    <t>１５～１９歳</t>
  </si>
  <si>
    <t>４３</t>
  </si>
  <si>
    <t>１５</t>
  </si>
  <si>
    <t>４４</t>
  </si>
  <si>
    <t>１６</t>
  </si>
  <si>
    <t>１７</t>
  </si>
  <si>
    <t>４５～４９歳</t>
  </si>
  <si>
    <t>１８</t>
  </si>
  <si>
    <t>４５</t>
  </si>
  <si>
    <t>１９</t>
  </si>
  <si>
    <t>４６</t>
  </si>
  <si>
    <t>４７</t>
  </si>
  <si>
    <t>２０～２４歳</t>
  </si>
  <si>
    <t>４８</t>
  </si>
  <si>
    <t>２０</t>
  </si>
  <si>
    <t>４９</t>
  </si>
  <si>
    <t>２１</t>
  </si>
  <si>
    <t>２２</t>
  </si>
  <si>
    <t>５０～５４歳</t>
  </si>
  <si>
    <t>２３</t>
  </si>
  <si>
    <t>５０</t>
  </si>
  <si>
    <t>２４</t>
  </si>
  <si>
    <t>５１</t>
  </si>
  <si>
    <t>５２</t>
  </si>
  <si>
    <t>５３</t>
  </si>
  <si>
    <t>２５</t>
  </si>
  <si>
    <t>５４</t>
  </si>
  <si>
    <t>国勢調査</t>
  </si>
  <si>
    <t>５５～５９歳</t>
  </si>
  <si>
    <t>８３</t>
  </si>
  <si>
    <t>５５</t>
  </si>
  <si>
    <t>８４</t>
  </si>
  <si>
    <t>５６</t>
  </si>
  <si>
    <t>５７</t>
  </si>
  <si>
    <t>８５～８９歳</t>
  </si>
  <si>
    <t>５８</t>
  </si>
  <si>
    <t>８５</t>
  </si>
  <si>
    <t>５９</t>
  </si>
  <si>
    <t>８６</t>
  </si>
  <si>
    <t>８７</t>
  </si>
  <si>
    <t>６０～６４歳</t>
  </si>
  <si>
    <t>８８</t>
  </si>
  <si>
    <t>６０</t>
  </si>
  <si>
    <t>８９</t>
  </si>
  <si>
    <t>６１</t>
  </si>
  <si>
    <t>６２</t>
  </si>
  <si>
    <t>９０～９４歳</t>
  </si>
  <si>
    <t>６３</t>
  </si>
  <si>
    <t>９０</t>
  </si>
  <si>
    <t>６４</t>
  </si>
  <si>
    <t>９１</t>
  </si>
  <si>
    <t>９２</t>
  </si>
  <si>
    <t>６５～６９歳</t>
  </si>
  <si>
    <t>９３</t>
  </si>
  <si>
    <t>６５</t>
  </si>
  <si>
    <t>９４</t>
  </si>
  <si>
    <t>６６</t>
  </si>
  <si>
    <t>６７</t>
  </si>
  <si>
    <t>９５～９９歳</t>
  </si>
  <si>
    <t>６８</t>
  </si>
  <si>
    <t>９５</t>
  </si>
  <si>
    <t>６９</t>
  </si>
  <si>
    <t>９６</t>
  </si>
  <si>
    <t>９７</t>
  </si>
  <si>
    <t>７０～７４歳</t>
  </si>
  <si>
    <t>９８</t>
  </si>
  <si>
    <t>７０</t>
  </si>
  <si>
    <t>９９</t>
  </si>
  <si>
    <t>７１</t>
  </si>
  <si>
    <t>７２</t>
  </si>
  <si>
    <t>１００歳以上</t>
  </si>
  <si>
    <t>７３</t>
  </si>
  <si>
    <t>７４</t>
  </si>
  <si>
    <t>７５～７９歳</t>
  </si>
  <si>
    <t>１５歳未満</t>
  </si>
  <si>
    <t>７５</t>
  </si>
  <si>
    <t>１５～６４歳</t>
  </si>
  <si>
    <t>７６</t>
  </si>
  <si>
    <t>６５歳以上</t>
  </si>
  <si>
    <t>７７</t>
  </si>
  <si>
    <t>７８</t>
  </si>
  <si>
    <t>７９</t>
  </si>
  <si>
    <t>８０～８４歳</t>
  </si>
  <si>
    <t>８０</t>
  </si>
  <si>
    <t>８１</t>
  </si>
  <si>
    <t xml:space="preserve">平 均 年 齢 </t>
  </si>
  <si>
    <t>８２</t>
  </si>
  <si>
    <t>産業別</t>
  </si>
  <si>
    <t>就　　業　　者　　数</t>
  </si>
  <si>
    <t>就業者</t>
  </si>
  <si>
    <t>労働力</t>
  </si>
  <si>
    <t>第　一　次 　産 　業</t>
  </si>
  <si>
    <t>第一次</t>
  </si>
  <si>
    <t>Ａ</t>
  </si>
  <si>
    <t>農業</t>
  </si>
  <si>
    <t>Ｂ</t>
  </si>
  <si>
    <t>林業</t>
  </si>
  <si>
    <t>Ｃ</t>
  </si>
  <si>
    <t>漁業</t>
  </si>
  <si>
    <t>第　二　次 　産 　業</t>
  </si>
  <si>
    <t>第二次</t>
  </si>
  <si>
    <t>Ｄ</t>
  </si>
  <si>
    <t>鉱業</t>
  </si>
  <si>
    <t>Ｅ</t>
  </si>
  <si>
    <t>建設業</t>
  </si>
  <si>
    <t>建設</t>
  </si>
  <si>
    <t>Ｆ</t>
  </si>
  <si>
    <t>製造業</t>
  </si>
  <si>
    <t>製造</t>
  </si>
  <si>
    <t>第　三　次 　産 　業</t>
  </si>
  <si>
    <t>第三次</t>
  </si>
  <si>
    <t>Ｇ</t>
  </si>
  <si>
    <t>電気・ガス熱供給・水道業</t>
  </si>
  <si>
    <t>金融・保険業</t>
  </si>
  <si>
    <t>不動産業</t>
  </si>
  <si>
    <t>不動</t>
  </si>
  <si>
    <t>サービス業</t>
  </si>
  <si>
    <t>サービス</t>
  </si>
  <si>
    <t>公務</t>
  </si>
  <si>
    <t>分類不能の産業</t>
  </si>
  <si>
    <t>不能</t>
  </si>
  <si>
    <t>失　　業　　者　　数</t>
  </si>
  <si>
    <t>失業</t>
  </si>
  <si>
    <t>非労</t>
  </si>
  <si>
    <t>総　　　　　数</t>
    <rPh sb="6" eb="7">
      <t>スウ</t>
    </rPh>
    <phoneticPr fontId="2"/>
  </si>
  <si>
    <t>１５ ～ １９才</t>
    <rPh sb="7" eb="8">
      <t>サイ</t>
    </rPh>
    <phoneticPr fontId="2"/>
  </si>
  <si>
    <t>２０ ～ ２９才</t>
    <rPh sb="7" eb="8">
      <t>サイ</t>
    </rPh>
    <phoneticPr fontId="2"/>
  </si>
  <si>
    <t>３０ ～ ３９才</t>
    <rPh sb="7" eb="8">
      <t>サイ</t>
    </rPh>
    <phoneticPr fontId="2"/>
  </si>
  <si>
    <t>４０ ～ ４９才</t>
    <rPh sb="7" eb="8">
      <t>サイ</t>
    </rPh>
    <phoneticPr fontId="2"/>
  </si>
  <si>
    <t>５０ ～ ５９才</t>
    <rPh sb="7" eb="8">
      <t>サイ</t>
    </rPh>
    <phoneticPr fontId="2"/>
  </si>
  <si>
    <t>６０ ～ ６４才</t>
    <rPh sb="7" eb="8">
      <t>サイ</t>
    </rPh>
    <phoneticPr fontId="2"/>
  </si>
  <si>
    <t>６５才 以上</t>
    <phoneticPr fontId="2"/>
  </si>
  <si>
    <t>就業者</t>
    <phoneticPr fontId="2"/>
  </si>
  <si>
    <t>－</t>
    <phoneticPr fontId="2"/>
  </si>
  <si>
    <t xml:space="preserve"> 男 女 別・年 齢 階 層 別 人 口</t>
    <phoneticPr fontId="2"/>
  </si>
  <si>
    <t>人　　　　　口</t>
    <rPh sb="0" eb="7">
      <t>ジンコウ</t>
    </rPh>
    <phoneticPr fontId="2"/>
  </si>
  <si>
    <t>年　　　　　　　　　令</t>
    <rPh sb="0" eb="11">
      <t>ネンレイ</t>
    </rPh>
    <phoneticPr fontId="2"/>
  </si>
  <si>
    <t>総　数</t>
    <rPh sb="0" eb="3">
      <t>ソウスウ</t>
    </rPh>
    <phoneticPr fontId="2"/>
  </si>
  <si>
    <t xml:space="preserve">老 齢 人 口 </t>
    <rPh sb="0" eb="3">
      <t>ロウレイ</t>
    </rPh>
    <rPh sb="4" eb="7">
      <t>ジンコウ</t>
    </rPh>
    <phoneticPr fontId="2"/>
  </si>
  <si>
    <t>世 帯 数</t>
    <rPh sb="0" eb="5">
      <t>セタイスウ</t>
    </rPh>
    <phoneticPr fontId="2"/>
  </si>
  <si>
    <t>階　　　　　　　　　層　　　　　　　　　別　　　　　　　　　人　　　　　　　　　口</t>
    <rPh sb="0" eb="11">
      <t>カイソウ</t>
    </rPh>
    <rPh sb="20" eb="21">
      <t>ベツ</t>
    </rPh>
    <rPh sb="30" eb="41">
      <t>ジンコウ</t>
    </rPh>
    <phoneticPr fontId="2"/>
  </si>
  <si>
    <t xml:space="preserve">年 少 人 口 </t>
    <rPh sb="0" eb="3">
      <t>ネンショウ</t>
    </rPh>
    <rPh sb="4" eb="7">
      <t>ジンコウ</t>
    </rPh>
    <phoneticPr fontId="2"/>
  </si>
  <si>
    <t>年   次</t>
    <rPh sb="0" eb="5">
      <t>ネンジ</t>
    </rPh>
    <phoneticPr fontId="2"/>
  </si>
  <si>
    <t>人　　　　口</t>
    <rPh sb="0" eb="6">
      <t>ジンコウ</t>
    </rPh>
    <phoneticPr fontId="2"/>
  </si>
  <si>
    <t>○野口地区</t>
  </si>
  <si>
    <t>○西地区</t>
  </si>
  <si>
    <t>○石垣地区</t>
  </si>
  <si>
    <t>○緑丘地区</t>
  </si>
  <si>
    <t>町　　名</t>
  </si>
  <si>
    <t>世 帯 数</t>
  </si>
  <si>
    <t>人　　　　　口</t>
  </si>
  <si>
    <t>幸町</t>
  </si>
  <si>
    <t>原町</t>
  </si>
  <si>
    <t>南須賀</t>
  </si>
  <si>
    <t>実相寺</t>
  </si>
  <si>
    <t>富士見町</t>
  </si>
  <si>
    <t>中島町</t>
  </si>
  <si>
    <t>船小路町</t>
  </si>
  <si>
    <t>荘園北町</t>
  </si>
  <si>
    <t>野口中町</t>
  </si>
  <si>
    <t>光町１区</t>
  </si>
  <si>
    <t>東荘園１丁目</t>
  </si>
  <si>
    <t>野口元町１区</t>
  </si>
  <si>
    <t>光町２区</t>
  </si>
  <si>
    <t>石垣東４丁目</t>
  </si>
  <si>
    <t>東荘園２丁目</t>
  </si>
  <si>
    <t>野口元町２区</t>
  </si>
  <si>
    <t>光町３区</t>
  </si>
  <si>
    <t>石垣東５丁目</t>
  </si>
  <si>
    <t>東荘園３丁目</t>
  </si>
  <si>
    <t>駅前本町</t>
  </si>
  <si>
    <t>朝見１丁目１区</t>
  </si>
  <si>
    <t>石垣東６丁目</t>
  </si>
  <si>
    <t>東荘園４丁目</t>
  </si>
  <si>
    <t>駅前町</t>
  </si>
  <si>
    <t>朝見２丁目</t>
  </si>
  <si>
    <t>石垣東７丁目</t>
  </si>
  <si>
    <t>東荘園５丁目</t>
  </si>
  <si>
    <t>朝見３丁目</t>
  </si>
  <si>
    <t>石垣東８丁目</t>
  </si>
  <si>
    <t>東荘園６丁目</t>
  </si>
  <si>
    <t>合　　　計</t>
  </si>
  <si>
    <t>乙原</t>
  </si>
  <si>
    <t>石垣東９丁目</t>
  </si>
  <si>
    <t>東荘園７丁目</t>
  </si>
  <si>
    <t>東荘園８丁目</t>
  </si>
  <si>
    <t>○境川地区</t>
  </si>
  <si>
    <t>石垣西４丁目</t>
  </si>
  <si>
    <t>東荘園９丁目</t>
  </si>
  <si>
    <t>石垣西５丁目</t>
  </si>
  <si>
    <t>緑丘町</t>
  </si>
  <si>
    <t>○南地区</t>
  </si>
  <si>
    <t>石垣西６丁目</t>
  </si>
  <si>
    <t>上野口町１区</t>
  </si>
  <si>
    <t>石垣西７丁目</t>
  </si>
  <si>
    <t>上野口町２区</t>
  </si>
  <si>
    <t>石垣西８丁目</t>
  </si>
  <si>
    <t>天満町１区</t>
  </si>
  <si>
    <t>秋葉町</t>
  </si>
  <si>
    <t>石垣西９丁目</t>
  </si>
  <si>
    <t>○上人地区</t>
  </si>
  <si>
    <t>天満町２区</t>
  </si>
  <si>
    <t>石垣東１丁目</t>
  </si>
  <si>
    <t>石垣東２丁目</t>
  </si>
  <si>
    <t>千代町</t>
  </si>
  <si>
    <t>石垣東３丁目</t>
  </si>
  <si>
    <t>浜町１区</t>
  </si>
  <si>
    <t>平田町</t>
  </si>
  <si>
    <t>石垣西１丁目</t>
  </si>
  <si>
    <t>浜町２区</t>
  </si>
  <si>
    <t>○南立石地区</t>
  </si>
  <si>
    <t>照波園町</t>
  </si>
  <si>
    <t>石垣西２丁目</t>
  </si>
  <si>
    <t>松原町１区</t>
  </si>
  <si>
    <t>石垣西３丁目</t>
  </si>
  <si>
    <t>松原町２区</t>
  </si>
  <si>
    <t>南町</t>
  </si>
  <si>
    <t>南立石１区</t>
  </si>
  <si>
    <t>上人仲町</t>
  </si>
  <si>
    <t>立田町</t>
  </si>
  <si>
    <t>観海寺</t>
  </si>
  <si>
    <t>上人西</t>
  </si>
  <si>
    <t>南立石２区</t>
  </si>
  <si>
    <t>上平田町</t>
  </si>
  <si>
    <t>○北地区</t>
  </si>
  <si>
    <t>南立石生目町</t>
  </si>
  <si>
    <t>大観山町</t>
  </si>
  <si>
    <t>南立石板地町</t>
  </si>
  <si>
    <t>○浜脇地区</t>
  </si>
  <si>
    <t>南立石本町</t>
  </si>
  <si>
    <t>楠町１区</t>
  </si>
  <si>
    <t>堀田</t>
  </si>
  <si>
    <t>楠町２区</t>
  </si>
  <si>
    <t>南荘園町</t>
  </si>
  <si>
    <t>○亀川地区</t>
  </si>
  <si>
    <t>元町</t>
  </si>
  <si>
    <t>朝見１丁目２区</t>
  </si>
  <si>
    <t>鶴見園町</t>
  </si>
  <si>
    <t>北浜１丁目</t>
  </si>
  <si>
    <t>浜脇１丁目１区</t>
  </si>
  <si>
    <t>南立石八幡町</t>
  </si>
  <si>
    <t>北浜２丁目</t>
  </si>
  <si>
    <t>浜脇１丁目２区</t>
  </si>
  <si>
    <t>古市町</t>
  </si>
  <si>
    <t>北浜３丁目</t>
  </si>
  <si>
    <t>浜脇２丁目１区</t>
  </si>
  <si>
    <t>スパランド豊海</t>
  </si>
  <si>
    <t>浜脇２丁目２区</t>
  </si>
  <si>
    <t>関の江新町</t>
  </si>
  <si>
    <t>浜脇３丁目</t>
  </si>
  <si>
    <t>○東山地区</t>
  </si>
  <si>
    <t>亀川浜田町</t>
  </si>
  <si>
    <t>両郡橋</t>
  </si>
  <si>
    <t>亀川中央町１区</t>
  </si>
  <si>
    <t>京町</t>
  </si>
  <si>
    <t>山家</t>
  </si>
  <si>
    <t>亀川中央町２区</t>
  </si>
  <si>
    <t>若草町</t>
  </si>
  <si>
    <t>赤松</t>
  </si>
  <si>
    <t>東山１区</t>
  </si>
  <si>
    <t>亀川東町</t>
  </si>
  <si>
    <t>浦田</t>
  </si>
  <si>
    <t>東山２区</t>
  </si>
  <si>
    <t>新港町</t>
  </si>
  <si>
    <t>田の口</t>
  </si>
  <si>
    <t>枝郷</t>
  </si>
  <si>
    <t>野田</t>
  </si>
  <si>
    <t>河内</t>
  </si>
  <si>
    <t>山の口</t>
  </si>
  <si>
    <t>鳥越</t>
  </si>
  <si>
    <t>城島</t>
  </si>
  <si>
    <t>国立第一</t>
  </si>
  <si>
    <t>柳</t>
  </si>
  <si>
    <t>国立第二</t>
  </si>
  <si>
    <t>○青山地区</t>
  </si>
  <si>
    <t>古賀原</t>
  </si>
  <si>
    <t>小坂</t>
  </si>
  <si>
    <t>内成</t>
  </si>
  <si>
    <t>大所</t>
  </si>
  <si>
    <t>○春木川地区</t>
  </si>
  <si>
    <t>中央町</t>
  </si>
  <si>
    <t>西野口町</t>
  </si>
  <si>
    <t>田の湯町</t>
  </si>
  <si>
    <t>中須賀元町</t>
  </si>
  <si>
    <t>上田の湯町</t>
  </si>
  <si>
    <t>中須賀本町</t>
  </si>
  <si>
    <t>青山町</t>
  </si>
  <si>
    <t>中須賀東町</t>
  </si>
  <si>
    <t>※ つ づ き 有 り （ 次 ペ － ジ へ ）</t>
  </si>
  <si>
    <t>上原町</t>
  </si>
  <si>
    <t>鶴見</t>
  </si>
  <si>
    <t>春木</t>
  </si>
  <si>
    <t>山の手町</t>
  </si>
  <si>
    <t>荘園</t>
  </si>
  <si>
    <t>上人南</t>
  </si>
  <si>
    <t>扇山</t>
  </si>
  <si>
    <t>○朝日地区</t>
  </si>
  <si>
    <t>新別府</t>
  </si>
  <si>
    <t>馬場</t>
  </si>
  <si>
    <t>火売</t>
  </si>
  <si>
    <t>北中</t>
  </si>
  <si>
    <t>鉄輪上</t>
  </si>
  <si>
    <t>御幸</t>
  </si>
  <si>
    <t>井田</t>
  </si>
  <si>
    <t>鉄輪東</t>
  </si>
  <si>
    <t>北鉄輪</t>
  </si>
  <si>
    <t>明礬</t>
  </si>
  <si>
    <t>湯山</t>
  </si>
  <si>
    <t>天間</t>
  </si>
  <si>
    <t>○大平山地区</t>
  </si>
  <si>
    <t>小倉</t>
  </si>
  <si>
    <t>大畑</t>
  </si>
  <si>
    <t>竹の内</t>
  </si>
  <si>
    <t>地 区 名</t>
  </si>
  <si>
    <t>野口地区</t>
  </si>
  <si>
    <t>境川地区</t>
  </si>
  <si>
    <t>北地区</t>
  </si>
  <si>
    <t>青山地区</t>
  </si>
  <si>
    <t>西地区</t>
  </si>
  <si>
    <t>南地区</t>
  </si>
  <si>
    <t>浜脇地区</t>
  </si>
  <si>
    <t>鶴見地区</t>
  </si>
  <si>
    <t>石垣地区</t>
  </si>
  <si>
    <t>南立石地区</t>
  </si>
  <si>
    <t>東山地区</t>
  </si>
  <si>
    <t>春木川地区</t>
  </si>
  <si>
    <t>緑丘地区</t>
  </si>
  <si>
    <t>上人地区</t>
  </si>
  <si>
    <t>亀川地区</t>
  </si>
  <si>
    <t>朝日地区</t>
  </si>
  <si>
    <t>大平山地区</t>
  </si>
  <si>
    <t>総　合　計</t>
  </si>
  <si>
    <t>人　　　員</t>
    <rPh sb="0" eb="1">
      <t>ヒト</t>
    </rPh>
    <rPh sb="4" eb="5">
      <t>イン</t>
    </rPh>
    <phoneticPr fontId="2"/>
  </si>
  <si>
    <t>２．</t>
    <phoneticPr fontId="2"/>
  </si>
  <si>
    <t>年次別・国籍別・外国人登録者数</t>
    <rPh sb="0" eb="2">
      <t>ネンジ</t>
    </rPh>
    <rPh sb="2" eb="3">
      <t>ベツ</t>
    </rPh>
    <rPh sb="4" eb="6">
      <t>コクセキ</t>
    </rPh>
    <rPh sb="6" eb="7">
      <t>ベツ</t>
    </rPh>
    <rPh sb="8" eb="11">
      <t>ガイコクジン</t>
    </rPh>
    <rPh sb="11" eb="15">
      <t>トウロクシャスウ</t>
    </rPh>
    <phoneticPr fontId="2"/>
  </si>
  <si>
    <t>国勢調査の概要</t>
    <rPh sb="0" eb="4">
      <t>コクセイチョウサ</t>
    </rPh>
    <rPh sb="5" eb="7">
      <t>ガイヨウ</t>
    </rPh>
    <phoneticPr fontId="2"/>
  </si>
  <si>
    <t>県下市町村別人口および世帯数</t>
    <rPh sb="0" eb="2">
      <t>ケンカ</t>
    </rPh>
    <rPh sb="2" eb="5">
      <t>シチョウソン</t>
    </rPh>
    <rPh sb="5" eb="6">
      <t>ベツ</t>
    </rPh>
    <rPh sb="6" eb="8">
      <t>ジンコウ</t>
    </rPh>
    <rPh sb="11" eb="14">
      <t>セタイスウ</t>
    </rPh>
    <phoneticPr fontId="2"/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</si>
  <si>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</si>
  <si>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男女別就業者数（１５才以上人口）</t>
    <rPh sb="0" eb="2">
      <t>ダンジョ</t>
    </rPh>
    <rPh sb="2" eb="3">
      <t>ベツ</t>
    </rPh>
    <rPh sb="3" eb="5">
      <t>シュウギョウ</t>
    </rPh>
    <rPh sb="5" eb="6">
      <t>シャ</t>
    </rPh>
    <rPh sb="6" eb="7">
      <t>スウ</t>
    </rPh>
    <rPh sb="10" eb="11">
      <t>サイ</t>
    </rPh>
    <rPh sb="11" eb="13">
      <t>イジョウ</t>
    </rPh>
    <rPh sb="13" eb="15">
      <t>ジンコウ</t>
    </rPh>
    <phoneticPr fontId="2"/>
  </si>
  <si>
    <t>人口の推移</t>
    <rPh sb="0" eb="1">
      <t>ヒト</t>
    </rPh>
    <rPh sb="1" eb="2">
      <t>グチ</t>
    </rPh>
    <rPh sb="3" eb="5">
      <t>スイイ</t>
    </rPh>
    <phoneticPr fontId="2"/>
  </si>
  <si>
    <t>平　　 成　　１２　　年</t>
    <rPh sb="0" eb="1">
      <t>ヘイ</t>
    </rPh>
    <phoneticPr fontId="2"/>
  </si>
  <si>
    <t>Ｈ１２年</t>
    <rPh sb="3" eb="4">
      <t>ネン</t>
    </rPh>
    <phoneticPr fontId="2"/>
  </si>
  <si>
    <t>人口</t>
    <rPh sb="0" eb="1">
      <t>ジン</t>
    </rPh>
    <rPh sb="1" eb="2">
      <t>クチ</t>
    </rPh>
    <phoneticPr fontId="2"/>
  </si>
  <si>
    <t>増 減 数</t>
  </si>
  <si>
    <t>自　然　動　態</t>
  </si>
  <si>
    <t>社　会　動　態</t>
  </si>
  <si>
    <t>平成１３年１０月１日推計人口</t>
    <phoneticPr fontId="2"/>
  </si>
  <si>
    <t>平成１４年１０月１日推計人口</t>
    <phoneticPr fontId="2"/>
  </si>
  <si>
    <t>年　　次</t>
  </si>
  <si>
    <t>平成１５年１０月１日推計人口</t>
    <phoneticPr fontId="2"/>
  </si>
  <si>
    <t xml:space="preserve"> 男女別就業者数（１５才以上人口）</t>
    <phoneticPr fontId="2"/>
  </si>
  <si>
    <t>0～4才</t>
    <rPh sb="3" eb="4">
      <t>サイ</t>
    </rPh>
    <phoneticPr fontId="2"/>
  </si>
  <si>
    <t>5～9才</t>
    <rPh sb="3" eb="4">
      <t>サイ</t>
    </rPh>
    <phoneticPr fontId="2"/>
  </si>
  <si>
    <t>10～14才</t>
    <rPh sb="5" eb="6">
      <t>サイ</t>
    </rPh>
    <phoneticPr fontId="2"/>
  </si>
  <si>
    <t>15～19才</t>
    <rPh sb="5" eb="6">
      <t>サイ</t>
    </rPh>
    <phoneticPr fontId="2"/>
  </si>
  <si>
    <t>20～24才</t>
    <rPh sb="5" eb="6">
      <t>サイ</t>
    </rPh>
    <phoneticPr fontId="2"/>
  </si>
  <si>
    <t>25～29才</t>
    <rPh sb="5" eb="6">
      <t>サイ</t>
    </rPh>
    <phoneticPr fontId="2"/>
  </si>
  <si>
    <t>30～34才</t>
    <rPh sb="5" eb="6">
      <t>サイ</t>
    </rPh>
    <phoneticPr fontId="2"/>
  </si>
  <si>
    <t>35～39才</t>
    <rPh sb="5" eb="6">
      <t>サイ</t>
    </rPh>
    <phoneticPr fontId="2"/>
  </si>
  <si>
    <t>40～44才</t>
    <rPh sb="5" eb="6">
      <t>サイ</t>
    </rPh>
    <phoneticPr fontId="2"/>
  </si>
  <si>
    <t>45～49才</t>
    <rPh sb="5" eb="6">
      <t>サイ</t>
    </rPh>
    <phoneticPr fontId="2"/>
  </si>
  <si>
    <t>50～54才</t>
    <rPh sb="5" eb="6">
      <t>サイ</t>
    </rPh>
    <phoneticPr fontId="2"/>
  </si>
  <si>
    <t>55～59才</t>
    <rPh sb="5" eb="6">
      <t>サイ</t>
    </rPh>
    <phoneticPr fontId="2"/>
  </si>
  <si>
    <t>60～64才</t>
    <rPh sb="5" eb="6">
      <t>サイ</t>
    </rPh>
    <phoneticPr fontId="2"/>
  </si>
  <si>
    <t>65～69才</t>
    <rPh sb="5" eb="6">
      <t>サイ</t>
    </rPh>
    <phoneticPr fontId="2"/>
  </si>
  <si>
    <t>70～74才</t>
    <rPh sb="5" eb="6">
      <t>サイ</t>
    </rPh>
    <phoneticPr fontId="2"/>
  </si>
  <si>
    <t>75～79才</t>
    <rPh sb="5" eb="6">
      <t>サイ</t>
    </rPh>
    <phoneticPr fontId="2"/>
  </si>
  <si>
    <t>80～84才</t>
    <rPh sb="5" eb="6">
      <t>サイ</t>
    </rPh>
    <phoneticPr fontId="2"/>
  </si>
  <si>
    <t>85才以上</t>
    <rPh sb="2" eb="3">
      <t>サイ</t>
    </rPh>
    <rPh sb="3" eb="5">
      <t>イジョウ</t>
    </rPh>
    <phoneticPr fontId="2"/>
  </si>
  <si>
    <t>不詳</t>
    <rPh sb="0" eb="2">
      <t>フショウ</t>
    </rPh>
    <phoneticPr fontId="2"/>
  </si>
  <si>
    <t>２２</t>
    <phoneticPr fontId="2"/>
  </si>
  <si>
    <t>２５</t>
    <phoneticPr fontId="2"/>
  </si>
  <si>
    <t>３０</t>
    <phoneticPr fontId="2"/>
  </si>
  <si>
    <t>３５</t>
    <phoneticPr fontId="2"/>
  </si>
  <si>
    <t>４０</t>
    <phoneticPr fontId="2"/>
  </si>
  <si>
    <t>４５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</si>
  <si>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</si>
  <si>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</si>
  <si>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</si>
  <si>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</si>
  <si>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２</t>
    <phoneticPr fontId="2"/>
  </si>
  <si>
    <t>年</t>
    <rPh sb="0" eb="1">
      <t>ネン</t>
    </rPh>
    <phoneticPr fontId="11"/>
  </si>
  <si>
    <t>年次 ・ 月</t>
    <rPh sb="0" eb="2">
      <t>ネンジ</t>
    </rPh>
    <rPh sb="5" eb="6">
      <t>ツキ</t>
    </rPh>
    <phoneticPr fontId="4"/>
  </si>
  <si>
    <t>生 産 年 齢 人 口</t>
    <rPh sb="0" eb="3">
      <t>セイサン</t>
    </rPh>
    <rPh sb="4" eb="7">
      <t>ネンレイ</t>
    </rPh>
    <rPh sb="8" eb="11">
      <t>ジンコウ</t>
    </rPh>
    <phoneticPr fontId="2"/>
  </si>
  <si>
    <t>町　別　・　世　帯　数　・　人　口　（　つ　づ　き　）</t>
    <rPh sb="10" eb="11">
      <t>スウ</t>
    </rPh>
    <rPh sb="14" eb="17">
      <t>ジンコウ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</si>
  <si>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</si>
  <si>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</si>
  <si>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（　）は１世帯当りの人数</t>
    <rPh sb="5" eb="7">
      <t>セタイ</t>
    </rPh>
    <rPh sb="7" eb="8">
      <t>アタ</t>
    </rPh>
    <rPh sb="10" eb="12">
      <t>ニンズウ</t>
    </rPh>
    <phoneticPr fontId="2"/>
  </si>
  <si>
    <t>増減数</t>
    <rPh sb="1" eb="2">
      <t>ゲン</t>
    </rPh>
    <phoneticPr fontId="2"/>
  </si>
  <si>
    <t>増減率(％)</t>
    <rPh sb="1" eb="2">
      <t>ゲン</t>
    </rPh>
    <phoneticPr fontId="2"/>
  </si>
  <si>
    <t>野口</t>
    <rPh sb="0" eb="2">
      <t>ノグチ</t>
    </rPh>
    <phoneticPr fontId="2"/>
  </si>
  <si>
    <t>境川</t>
    <rPh sb="0" eb="2">
      <t>サカイガワ</t>
    </rPh>
    <phoneticPr fontId="2"/>
  </si>
  <si>
    <t>北</t>
    <rPh sb="0" eb="1">
      <t>キタ</t>
    </rPh>
    <phoneticPr fontId="2"/>
  </si>
  <si>
    <t>青山</t>
    <rPh sb="0" eb="2">
      <t>アオヤマ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</si>
  <si>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</si>
  <si>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</si>
  <si>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浜脇</t>
    <rPh sb="0" eb="2">
      <t>ハマワキ</t>
    </rPh>
    <phoneticPr fontId="2"/>
  </si>
  <si>
    <t>石垣</t>
    <rPh sb="0" eb="2">
      <t>イシガキ</t>
    </rPh>
    <phoneticPr fontId="2"/>
  </si>
  <si>
    <t>春木川</t>
    <rPh sb="0" eb="2">
      <t>ハルキ</t>
    </rPh>
    <rPh sb="2" eb="3">
      <t>カワ</t>
    </rPh>
    <phoneticPr fontId="2"/>
  </si>
  <si>
    <t>上人</t>
    <rPh sb="0" eb="2">
      <t>ショウニン</t>
    </rPh>
    <phoneticPr fontId="2"/>
  </si>
  <si>
    <t>亀川</t>
    <rPh sb="0" eb="2">
      <t>カメガワ</t>
    </rPh>
    <phoneticPr fontId="2"/>
  </si>
  <si>
    <t>朝日</t>
    <rPh sb="0" eb="2">
      <t>アサヒ</t>
    </rPh>
    <phoneticPr fontId="2"/>
  </si>
  <si>
    <t>大平山</t>
    <rPh sb="0" eb="3">
      <t>オオヒラヤマ</t>
    </rPh>
    <phoneticPr fontId="2"/>
  </si>
  <si>
    <t>鶴見</t>
    <rPh sb="0" eb="2">
      <t>ツルミ</t>
    </rPh>
    <phoneticPr fontId="2"/>
  </si>
  <si>
    <t>緑丘</t>
    <rPh sb="0" eb="1">
      <t>ミドリ</t>
    </rPh>
    <rPh sb="1" eb="2">
      <t>オカ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</si>
  <si>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</si>
  <si>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</si>
  <si>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第１７回　国勢調査</t>
    <phoneticPr fontId="2"/>
  </si>
  <si>
    <t>平成１８年１０月１日推計人口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</si>
  <si>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（人）</t>
    <rPh sb="1" eb="2">
      <t>ヒト</t>
    </rPh>
    <phoneticPr fontId="2"/>
  </si>
  <si>
    <t>平　成　１７　年</t>
    <rPh sb="0" eb="1">
      <t>ヒラ</t>
    </rPh>
    <rPh sb="2" eb="3">
      <t>シゲル</t>
    </rPh>
    <rPh sb="7" eb="8">
      <t>ネン</t>
    </rPh>
    <phoneticPr fontId="2"/>
  </si>
  <si>
    <t>年　　齢</t>
    <rPh sb="0" eb="4">
      <t>ネンレイ</t>
    </rPh>
    <phoneticPr fontId="2"/>
  </si>
  <si>
    <t>総　　数</t>
    <rPh sb="0" eb="4">
      <t>ソウスウ</t>
    </rPh>
    <phoneticPr fontId="2"/>
  </si>
  <si>
    <t>　　男　　　　女　　　　別　　　　人　　　　口</t>
    <phoneticPr fontId="2"/>
  </si>
  <si>
    <t>２５～２９歳</t>
    <phoneticPr fontId="2"/>
  </si>
  <si>
    <t>不　　詳</t>
    <phoneticPr fontId="2"/>
  </si>
  <si>
    <t>（再　掲）</t>
    <phoneticPr fontId="2"/>
  </si>
  <si>
    <t>年齢別割合</t>
    <phoneticPr fontId="2"/>
  </si>
  <si>
    <t>日田市</t>
    <rPh sb="0" eb="3">
      <t>ヒタシ</t>
    </rPh>
    <phoneticPr fontId="15"/>
  </si>
  <si>
    <t>佐伯市</t>
    <rPh sb="0" eb="2">
      <t>サイキ</t>
    </rPh>
    <rPh sb="2" eb="3">
      <t>シ</t>
    </rPh>
    <phoneticPr fontId="15"/>
  </si>
  <si>
    <t>臼杵市</t>
    <rPh sb="0" eb="3">
      <t>ウスキシ</t>
    </rPh>
    <phoneticPr fontId="15"/>
  </si>
  <si>
    <t>竹田市</t>
    <rPh sb="0" eb="2">
      <t>タケタ</t>
    </rPh>
    <rPh sb="2" eb="3">
      <t>シ</t>
    </rPh>
    <phoneticPr fontId="15"/>
  </si>
  <si>
    <t>豊後高田市</t>
    <rPh sb="0" eb="2">
      <t>ブンゴ</t>
    </rPh>
    <rPh sb="2" eb="4">
      <t>タカダ</t>
    </rPh>
    <rPh sb="4" eb="5">
      <t>シ</t>
    </rPh>
    <phoneticPr fontId="15"/>
  </si>
  <si>
    <t>杵築市</t>
    <rPh sb="0" eb="3">
      <t>キツキシ</t>
    </rPh>
    <phoneticPr fontId="15"/>
  </si>
  <si>
    <t>宇佐市</t>
    <rPh sb="0" eb="3">
      <t>ウサシ</t>
    </rPh>
    <phoneticPr fontId="15"/>
  </si>
  <si>
    <t>豊後大野市</t>
    <phoneticPr fontId="15"/>
  </si>
  <si>
    <t>区　　　分</t>
    <rPh sb="0" eb="5">
      <t>クブン</t>
    </rPh>
    <phoneticPr fontId="2"/>
  </si>
  <si>
    <t>総　数</t>
    <rPh sb="0" eb="3">
      <t>ソウスウ</t>
    </rPh>
    <phoneticPr fontId="2"/>
  </si>
  <si>
    <t>親　　　　　　族　　　　　　世　　　　　　帯</t>
    <rPh sb="0" eb="8">
      <t>シンゾク</t>
    </rPh>
    <rPh sb="14" eb="22">
      <t>セタイ</t>
    </rPh>
    <phoneticPr fontId="2"/>
  </si>
  <si>
    <t>非親族世帯</t>
    <rPh sb="0" eb="1">
      <t>ヒ</t>
    </rPh>
    <rPh sb="1" eb="3">
      <t>シンゾク</t>
    </rPh>
    <rPh sb="3" eb="5">
      <t>セタイ</t>
    </rPh>
    <phoneticPr fontId="2"/>
  </si>
  <si>
    <t>単独世帯</t>
    <rPh sb="0" eb="2">
      <t>タンドク</t>
    </rPh>
    <rPh sb="2" eb="4">
      <t>セタイ</t>
    </rPh>
    <phoneticPr fontId="2"/>
  </si>
  <si>
    <t>核　　　家　　　族　　　世　　　帯</t>
    <rPh sb="0" eb="9">
      <t>カクカゾク</t>
    </rPh>
    <rPh sb="12" eb="17">
      <t>セタイ</t>
    </rPh>
    <phoneticPr fontId="2"/>
  </si>
  <si>
    <t>夫　 婦</t>
    <rPh sb="0" eb="4">
      <t>フウフ</t>
    </rPh>
    <phoneticPr fontId="2"/>
  </si>
  <si>
    <t>夫婦と子</t>
    <rPh sb="0" eb="2">
      <t>フウフ</t>
    </rPh>
    <rPh sb="3" eb="4">
      <t>コ</t>
    </rPh>
    <phoneticPr fontId="2"/>
  </si>
  <si>
    <t>男親と子</t>
    <rPh sb="0" eb="1">
      <t>オトコ</t>
    </rPh>
    <rPh sb="1" eb="2">
      <t>チチオヤ</t>
    </rPh>
    <rPh sb="3" eb="4">
      <t>コ</t>
    </rPh>
    <phoneticPr fontId="2"/>
  </si>
  <si>
    <t>女親と子</t>
    <rPh sb="0" eb="1">
      <t>オンナ</t>
    </rPh>
    <rPh sb="1" eb="2">
      <t>チチオヤ</t>
    </rPh>
    <rPh sb="3" eb="4">
      <t>コ</t>
    </rPh>
    <phoneticPr fontId="2"/>
  </si>
  <si>
    <t>他　の</t>
    <rPh sb="0" eb="1">
      <t>タ</t>
    </rPh>
    <phoneticPr fontId="2"/>
  </si>
  <si>
    <t>供から成</t>
    <rPh sb="0" eb="1">
      <t>コドモ</t>
    </rPh>
    <rPh sb="3" eb="4">
      <t>ナ</t>
    </rPh>
    <phoneticPr fontId="2"/>
  </si>
  <si>
    <t>親　族</t>
    <rPh sb="0" eb="3">
      <t>シンゾク</t>
    </rPh>
    <phoneticPr fontId="2"/>
  </si>
  <si>
    <t>世　 帯</t>
    <rPh sb="0" eb="4">
      <t>セタイ</t>
    </rPh>
    <phoneticPr fontId="2"/>
  </si>
  <si>
    <t>る世帯　</t>
    <rPh sb="1" eb="3">
      <t>セタイ</t>
    </rPh>
    <phoneticPr fontId="2"/>
  </si>
  <si>
    <t>世　帯</t>
    <rPh sb="0" eb="3">
      <t>セタイ</t>
    </rPh>
    <phoneticPr fontId="2"/>
  </si>
  <si>
    <t>（　再　　　掲　）</t>
    <rPh sb="2" eb="7">
      <t>サイケイ</t>
    </rPh>
    <phoneticPr fontId="2"/>
  </si>
  <si>
    <t>役　　員</t>
    <rPh sb="0" eb="4">
      <t>ヤクイン</t>
    </rPh>
    <phoneticPr fontId="2"/>
  </si>
  <si>
    <t>雇　人　の</t>
    <rPh sb="0" eb="1">
      <t>コヨウ</t>
    </rPh>
    <rPh sb="2" eb="3">
      <t>ヒト</t>
    </rPh>
    <phoneticPr fontId="2"/>
  </si>
  <si>
    <t>家族従業者</t>
    <rPh sb="0" eb="2">
      <t>カゾク</t>
    </rPh>
    <rPh sb="2" eb="5">
      <t>ジュウギョウシャ</t>
    </rPh>
    <phoneticPr fontId="2"/>
  </si>
  <si>
    <t>あ る 業 主</t>
    <rPh sb="4" eb="7">
      <t>ギョウシュ</t>
    </rPh>
    <phoneticPr fontId="2"/>
  </si>
  <si>
    <t>な い 業 主</t>
    <rPh sb="4" eb="7">
      <t>ギョウシュ</t>
    </rPh>
    <phoneticPr fontId="2"/>
  </si>
  <si>
    <t>総　　　　　　　　　数</t>
    <rPh sb="0" eb="11">
      <t>ソウスウ</t>
    </rPh>
    <phoneticPr fontId="2"/>
  </si>
  <si>
    <t>Ａ</t>
    <phoneticPr fontId="2"/>
  </si>
  <si>
    <t>Ｂ</t>
    <phoneticPr fontId="2"/>
  </si>
  <si>
    <t>Ｃ</t>
    <phoneticPr fontId="2"/>
  </si>
  <si>
    <t>漁業</t>
    <rPh sb="0" eb="2">
      <t>ギョギョウ</t>
    </rPh>
    <phoneticPr fontId="2"/>
  </si>
  <si>
    <t>Ｄ</t>
    <phoneticPr fontId="2"/>
  </si>
  <si>
    <t>Ｅ</t>
    <phoneticPr fontId="2"/>
  </si>
  <si>
    <t>建設業</t>
    <rPh sb="0" eb="3">
      <t>ケンセツギョウ</t>
    </rPh>
    <phoneticPr fontId="2"/>
  </si>
  <si>
    <t>Ｆ</t>
    <phoneticPr fontId="2"/>
  </si>
  <si>
    <t>製造業</t>
    <rPh sb="0" eb="3">
      <t>セイゾウギョウ</t>
    </rPh>
    <phoneticPr fontId="2"/>
  </si>
  <si>
    <t>Ｇ</t>
    <phoneticPr fontId="2"/>
  </si>
  <si>
    <t>電気・ガス熱供給・水道業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</si>
  <si>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t>Ｈ</t>
    <phoneticPr fontId="2"/>
  </si>
  <si>
    <t>Ｉ</t>
    <phoneticPr fontId="2"/>
  </si>
  <si>
    <t>Ｊ</t>
    <phoneticPr fontId="2"/>
  </si>
  <si>
    <t>不動産業</t>
    <rPh sb="0" eb="3">
      <t>フドウサン</t>
    </rPh>
    <rPh sb="3" eb="4">
      <t>ギョウ</t>
    </rPh>
    <phoneticPr fontId="2"/>
  </si>
  <si>
    <t>公営･都市機構･公社の借家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</si>
  <si>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世　帯　数</t>
    <rPh sb="0" eb="5">
      <t>セタイスウ</t>
    </rPh>
    <phoneticPr fontId="2"/>
  </si>
  <si>
    <t>世 帯 人 員</t>
    <rPh sb="0" eb="3">
      <t>セタイ</t>
    </rPh>
    <rPh sb="4" eb="7">
      <t>ジンイン</t>
    </rPh>
    <phoneticPr fontId="2"/>
  </si>
  <si>
    <t>１人あたり</t>
    <rPh sb="1" eb="2">
      <t>ニン</t>
    </rPh>
    <phoneticPr fontId="2"/>
  </si>
  <si>
    <t>１世帯あたり</t>
    <rPh sb="1" eb="3">
      <t>セタイ</t>
    </rPh>
    <phoneticPr fontId="2"/>
  </si>
  <si>
    <t>延 べ 面 積</t>
    <rPh sb="0" eb="1">
      <t>ノ</t>
    </rPh>
    <rPh sb="4" eb="7">
      <t>メンセキ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</si>
  <si>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</si>
  <si>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持ち家</t>
    <rPh sb="0" eb="3">
      <t>モチイエ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</si>
  <si>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</si>
  <si>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</si>
  <si>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</si>
  <si>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</si>
  <si>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構　　　　　　　　　　　成</t>
    <rPh sb="0" eb="13">
      <t>コウセイ</t>
    </rPh>
    <phoneticPr fontId="2"/>
  </si>
  <si>
    <t>一　般　世　帯　数</t>
    <rPh sb="0" eb="3">
      <t>イッパン</t>
    </rPh>
    <rPh sb="4" eb="9">
      <t>セタイスウ</t>
    </rPh>
    <phoneticPr fontId="2"/>
  </si>
  <si>
    <t>一 般 世 帯 人 員</t>
    <rPh sb="0" eb="3">
      <t>イッパン</t>
    </rPh>
    <rPh sb="4" eb="7">
      <t>セタイ</t>
    </rPh>
    <rPh sb="8" eb="11">
      <t>ジンイン</t>
    </rPh>
    <phoneticPr fontId="2"/>
  </si>
  <si>
    <t>１ 世 帯 あ た り</t>
    <rPh sb="2" eb="5">
      <t>セタイ</t>
    </rPh>
    <phoneticPr fontId="2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</si>
  <si>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"/>
  </si>
  <si>
    <t>農林漁業・非農林漁業就業者混合世帯</t>
    <rPh sb="0" eb="2">
      <t>ノウリン</t>
    </rPh>
    <rPh sb="2" eb="4">
      <t>ギョギョウ</t>
    </rPh>
    <rPh sb="5" eb="6">
      <t>ヒ</t>
    </rPh>
    <rPh sb="6" eb="10">
      <t>ノウリンギョギョウ</t>
    </rPh>
    <rPh sb="10" eb="13">
      <t>シュウギョウシャ</t>
    </rPh>
    <rPh sb="13" eb="15">
      <t>コンゴウ</t>
    </rPh>
    <rPh sb="15" eb="17">
      <t>セタイ</t>
    </rPh>
    <phoneticPr fontId="2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</si>
  <si>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"/>
  </si>
  <si>
    <t>非就業者世帯</t>
    <rPh sb="0" eb="1">
      <t>ヒ</t>
    </rPh>
    <rPh sb="1" eb="4">
      <t>シュウギョウシャ</t>
    </rPh>
    <rPh sb="4" eb="6">
      <t>セタイ</t>
    </rPh>
    <phoneticPr fontId="2"/>
  </si>
  <si>
    <t>分類不能世帯</t>
    <rPh sb="0" eb="2">
      <t>ブンルイ</t>
    </rPh>
    <rPh sb="2" eb="4">
      <t>フノウ</t>
    </rPh>
    <rPh sb="4" eb="6">
      <t>セタイ</t>
    </rPh>
    <phoneticPr fontId="2"/>
  </si>
  <si>
    <t>国勢調査</t>
    <phoneticPr fontId="2"/>
  </si>
  <si>
    <t>種別</t>
    <phoneticPr fontId="2"/>
  </si>
  <si>
    <t>世    帯    総    数</t>
    <phoneticPr fontId="2"/>
  </si>
  <si>
    <t>総      人      口</t>
    <phoneticPr fontId="2"/>
  </si>
  <si>
    <t>人    口    密    度</t>
    <phoneticPr fontId="2"/>
  </si>
  <si>
    <t>女１００人につき男</t>
    <phoneticPr fontId="2"/>
  </si>
  <si>
    <t>（％）</t>
    <phoneticPr fontId="2"/>
  </si>
  <si>
    <t>（ｋ㎡）</t>
    <phoneticPr fontId="2"/>
  </si>
  <si>
    <t>人口集中地区人口</t>
    <rPh sb="0" eb="2">
      <t>ジンコウ</t>
    </rPh>
    <rPh sb="2" eb="4">
      <t>シュウチュウ</t>
    </rPh>
    <rPh sb="4" eb="6">
      <t>チク</t>
    </rPh>
    <phoneticPr fontId="2"/>
  </si>
  <si>
    <t>昼間流出人口</t>
    <rPh sb="0" eb="2">
      <t>ヒルマ</t>
    </rPh>
    <phoneticPr fontId="2"/>
  </si>
  <si>
    <t>国勢調査</t>
    <phoneticPr fontId="2"/>
  </si>
  <si>
    <t>　　　　　　　　　　　　　
　　　　　　　　　　　　　　　区 分
　市 町 村 名</t>
    <rPh sb="34" eb="35">
      <t>シ</t>
    </rPh>
    <rPh sb="36" eb="37">
      <t>マチ</t>
    </rPh>
    <rPh sb="38" eb="39">
      <t>ムラ</t>
    </rPh>
    <rPh sb="40" eb="41">
      <t>メイ</t>
    </rPh>
    <phoneticPr fontId="2"/>
  </si>
  <si>
    <t>人</t>
    <rPh sb="0" eb="1">
      <t>ジン</t>
    </rPh>
    <phoneticPr fontId="2"/>
  </si>
  <si>
    <t>口</t>
    <rPh sb="0" eb="1">
      <t>コウ</t>
    </rPh>
    <phoneticPr fontId="2"/>
  </si>
  <si>
    <t>大分市</t>
    <phoneticPr fontId="15"/>
  </si>
  <si>
    <t>大分市　</t>
    <phoneticPr fontId="2"/>
  </si>
  <si>
    <t>別府市</t>
    <rPh sb="0" eb="3">
      <t>ベップシ</t>
    </rPh>
    <phoneticPr fontId="2"/>
  </si>
  <si>
    <t>中津市</t>
    <phoneticPr fontId="15"/>
  </si>
  <si>
    <t>津久見市</t>
    <rPh sb="0" eb="4">
      <t>ツクミシ</t>
    </rPh>
    <phoneticPr fontId="2"/>
  </si>
  <si>
    <t>由布市</t>
    <phoneticPr fontId="15"/>
  </si>
  <si>
    <t>東国東郡</t>
    <phoneticPr fontId="15"/>
  </si>
  <si>
    <t>国見町</t>
    <phoneticPr fontId="2"/>
  </si>
  <si>
    <t>姫島村</t>
    <rPh sb="0" eb="3">
      <t>ヒメジマムラ</t>
    </rPh>
    <phoneticPr fontId="2"/>
  </si>
  <si>
    <t>速見郡</t>
    <phoneticPr fontId="15"/>
  </si>
  <si>
    <t>日出町</t>
    <rPh sb="0" eb="2">
      <t>ヒジ</t>
    </rPh>
    <rPh sb="2" eb="3">
      <t>マチ</t>
    </rPh>
    <phoneticPr fontId="2"/>
  </si>
  <si>
    <t>玖珠郡</t>
    <phoneticPr fontId="15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</si>
  <si>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</si>
  <si>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</si>
  <si>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(１k㎡あたり)</t>
    <phoneticPr fontId="2"/>
  </si>
  <si>
    <t>(１k㎡あたり)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</si>
  <si>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</si>
  <si>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</si>
  <si>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</si>
  <si>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</si>
  <si>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</si>
  <si>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</si>
  <si>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</si>
  <si>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</si>
  <si>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</si>
  <si>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情報通信業</t>
    <rPh sb="0" eb="2">
      <t>ジョウホウ</t>
    </rPh>
    <rPh sb="2" eb="5">
      <t>ツウシンギョウ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</si>
  <si>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</si>
  <si>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</si>
  <si>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運輸業</t>
    <phoneticPr fontId="2"/>
  </si>
  <si>
    <t>卸売・小売業</t>
    <rPh sb="5" eb="6">
      <t>ギョウ</t>
    </rPh>
    <phoneticPr fontId="2"/>
  </si>
  <si>
    <t>飲食店・宿泊業</t>
    <rPh sb="0" eb="2">
      <t>インショク</t>
    </rPh>
    <rPh sb="2" eb="3">
      <t>テン</t>
    </rPh>
    <rPh sb="4" eb="5">
      <t>シュク</t>
    </rPh>
    <rPh sb="5" eb="6">
      <t>ハク</t>
    </rPh>
    <rPh sb="6" eb="7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</si>
  <si>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</si>
  <si>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</si>
  <si>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</si>
  <si>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</si>
  <si>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</si>
  <si>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</si>
  <si>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</si>
  <si>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</si>
  <si>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</si>
  <si>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</si>
  <si>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</si>
  <si>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</si>
  <si>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</si>
  <si>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ー</t>
    <phoneticPr fontId="2"/>
  </si>
  <si>
    <t>産　　　　　　 業　　　（　大　分　類　）</t>
    <phoneticPr fontId="2"/>
  </si>
  <si>
    <t>産　　　　業　　（ 大 分 類 ）</t>
    <rPh sb="0" eb="1">
      <t>サン</t>
    </rPh>
    <rPh sb="5" eb="6">
      <t>ギョウ</t>
    </rPh>
    <rPh sb="10" eb="15">
      <t>ダイブンルイ</t>
    </rPh>
    <phoneticPr fontId="2"/>
  </si>
  <si>
    <t>区　　　　　　　　　　　分</t>
    <rPh sb="0" eb="1">
      <t>ク</t>
    </rPh>
    <rPh sb="12" eb="13">
      <t>ブン</t>
    </rPh>
    <phoneticPr fontId="2"/>
  </si>
  <si>
    <t>情報</t>
    <rPh sb="0" eb="2">
      <t>ジョウホウ</t>
    </rPh>
    <phoneticPr fontId="2"/>
  </si>
  <si>
    <t>運輸</t>
    <rPh sb="0" eb="2">
      <t>ウンユ</t>
    </rPh>
    <phoneticPr fontId="2"/>
  </si>
  <si>
    <t>飲・宿</t>
    <rPh sb="0" eb="1">
      <t>イン</t>
    </rPh>
    <rPh sb="2" eb="3">
      <t>ヤド</t>
    </rPh>
    <phoneticPr fontId="2"/>
  </si>
  <si>
    <t>電・ガ・水</t>
    <rPh sb="4" eb="5">
      <t>スイ</t>
    </rPh>
    <phoneticPr fontId="2"/>
  </si>
  <si>
    <t>医・福</t>
    <rPh sb="0" eb="1">
      <t>イ</t>
    </rPh>
    <rPh sb="2" eb="3">
      <t>フク</t>
    </rPh>
    <phoneticPr fontId="2"/>
  </si>
  <si>
    <t>教・学</t>
    <rPh sb="0" eb="1">
      <t>キョウ</t>
    </rPh>
    <rPh sb="2" eb="3">
      <t>ガク</t>
    </rPh>
    <phoneticPr fontId="2"/>
  </si>
  <si>
    <t>卸・小</t>
    <phoneticPr fontId="2"/>
  </si>
  <si>
    <t>金・保</t>
    <rPh sb="2" eb="3">
      <t>ホ</t>
    </rPh>
    <phoneticPr fontId="2"/>
  </si>
  <si>
    <t>複合サ</t>
    <rPh sb="0" eb="2">
      <t>フクゴウ</t>
    </rPh>
    <phoneticPr fontId="2"/>
  </si>
  <si>
    <t>第１８回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</si>
  <si>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１８</t>
    <phoneticPr fontId="2"/>
  </si>
  <si>
    <t>平成１９年１０月１日推計人口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</si>
  <si>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</si>
  <si>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</si>
  <si>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　　産　　　　　　　　　業　　　　　　　　　別</t>
    <rPh sb="6" eb="27">
      <t>サンギョウベツ</t>
    </rPh>
    <phoneticPr fontId="2"/>
  </si>
  <si>
    <t>失 業 者</t>
    <rPh sb="0" eb="1">
      <t>シツ</t>
    </rPh>
    <rPh sb="2" eb="3">
      <t>セイゾウギョウ</t>
    </rPh>
    <rPh sb="4" eb="5">
      <t>シャ</t>
    </rPh>
    <phoneticPr fontId="2"/>
  </si>
  <si>
    <t>総 　 数</t>
    <rPh sb="0" eb="1">
      <t>ソウ</t>
    </rPh>
    <rPh sb="4" eb="5">
      <t>スウ</t>
    </rPh>
    <phoneticPr fontId="2"/>
  </si>
  <si>
    <t>漁 　 業</t>
    <rPh sb="0" eb="1">
      <t>ギョ</t>
    </rPh>
    <rPh sb="4" eb="5">
      <t>ギョウ</t>
    </rPh>
    <phoneticPr fontId="2"/>
  </si>
  <si>
    <t>建 設 業</t>
    <rPh sb="0" eb="3">
      <t>ケンセツ</t>
    </rPh>
    <rPh sb="4" eb="5">
      <t>ギョウ</t>
    </rPh>
    <phoneticPr fontId="2"/>
  </si>
  <si>
    <t>製 造 業</t>
    <rPh sb="0" eb="5">
      <t>セイゾウギョウ</t>
    </rPh>
    <phoneticPr fontId="2"/>
  </si>
  <si>
    <t>電気・ガス</t>
    <rPh sb="0" eb="2">
      <t>デンキ</t>
    </rPh>
    <phoneticPr fontId="2"/>
  </si>
  <si>
    <t>春木川</t>
    <rPh sb="0" eb="2">
      <t>ハルキ</t>
    </rPh>
    <rPh sb="2" eb="3">
      <t>ガワ</t>
    </rPh>
    <phoneticPr fontId="2"/>
  </si>
  <si>
    <t>構成率</t>
    <rPh sb="0" eb="3">
      <t>コウセイリツ</t>
    </rPh>
    <phoneticPr fontId="2"/>
  </si>
  <si>
    <t>総　　　　 　数</t>
    <rPh sb="0" eb="1">
      <t>フサ</t>
    </rPh>
    <rPh sb="7" eb="8">
      <t>カズ</t>
    </rPh>
    <phoneticPr fontId="2"/>
  </si>
  <si>
    <t>水道業</t>
    <rPh sb="0" eb="3">
      <t>スイドウギョウ</t>
    </rPh>
    <phoneticPr fontId="2"/>
  </si>
  <si>
    <t>就　　　　　　　　　業　　　　　　　　　人　　　　　　　　　口</t>
    <rPh sb="0" eb="1">
      <t>シュウ</t>
    </rPh>
    <rPh sb="10" eb="11">
      <t>ギョウ</t>
    </rPh>
    <rPh sb="20" eb="21">
      <t>ジン</t>
    </rPh>
    <rPh sb="30" eb="31">
      <t>クチ</t>
    </rPh>
    <phoneticPr fontId="2"/>
  </si>
  <si>
    <t>※</t>
    <phoneticPr fontId="2"/>
  </si>
  <si>
    <t>※ 国勢調査調査区別人口・世帯数より統計係にて推計した数値。</t>
    <rPh sb="2" eb="4">
      <t>コクセイ</t>
    </rPh>
    <rPh sb="4" eb="6">
      <t>チョウサ</t>
    </rPh>
    <rPh sb="6" eb="8">
      <t>チョウサ</t>
    </rPh>
    <rPh sb="8" eb="10">
      <t>クベツ</t>
    </rPh>
    <rPh sb="10" eb="12">
      <t>ジンコウ</t>
    </rPh>
    <rPh sb="13" eb="16">
      <t>セタイスウ</t>
    </rPh>
    <rPh sb="18" eb="20">
      <t>トウケイ</t>
    </rPh>
    <rPh sb="20" eb="21">
      <t>カカリ</t>
    </rPh>
    <rPh sb="23" eb="25">
      <t>スイケイ</t>
    </rPh>
    <rPh sb="27" eb="29">
      <t>スウチ</t>
    </rPh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</si>
  <si>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</si>
  <si>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</si>
  <si>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</si>
  <si>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</si>
  <si>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</si>
  <si>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</si>
  <si>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</si>
  <si>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</si>
  <si>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</si>
  <si>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</si>
  <si>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</si>
  <si>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</si>
  <si>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</si>
  <si>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</si>
  <si>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</si>
  <si>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</si>
  <si>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</si>
  <si>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</si>
  <si>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</si>
  <si>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</si>
  <si>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</si>
  <si>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  <phoneticPr fontId="2"/>
  </si>
  <si>
    <t>１０．</t>
  </si>
  <si>
    <t>１１．</t>
  </si>
  <si>
    <t>１２．</t>
    <phoneticPr fontId="2"/>
  </si>
  <si>
    <t>１．　人　口　の　推　移</t>
    <phoneticPr fontId="2"/>
  </si>
  <si>
    <t>５．　国　勢　調　査　の　概　要</t>
    <phoneticPr fontId="2"/>
  </si>
  <si>
    <t>７．　　　年　　　　齢　　　　別　　　　・　　</t>
    <phoneticPr fontId="2"/>
  </si>
  <si>
    <t>（面積）</t>
    <rPh sb="1" eb="3">
      <t>メンセキ</t>
    </rPh>
    <phoneticPr fontId="2"/>
  </si>
  <si>
    <t>◎各地区計</t>
    <phoneticPr fontId="2"/>
  </si>
  <si>
    <t>　資料 … 市民課</t>
    <phoneticPr fontId="2"/>
  </si>
  <si>
    <t>※ 平成１９年版統計書より、国土交通省国土地理院の</t>
    <rPh sb="2" eb="4">
      <t>ヘイセイ</t>
    </rPh>
    <rPh sb="6" eb="7">
      <t>ネン</t>
    </rPh>
    <rPh sb="7" eb="8">
      <t>バン</t>
    </rPh>
    <rPh sb="8" eb="11">
      <t>トウケイショ</t>
    </rPh>
    <rPh sb="14" eb="16">
      <t>コクド</t>
    </rPh>
    <rPh sb="16" eb="19">
      <t>コウツウショウ</t>
    </rPh>
    <rPh sb="19" eb="20">
      <t>クニ</t>
    </rPh>
    <rPh sb="20" eb="21">
      <t>ツチ</t>
    </rPh>
    <rPh sb="21" eb="23">
      <t>チリ</t>
    </rPh>
    <rPh sb="23" eb="24">
      <t>イン</t>
    </rPh>
    <phoneticPr fontId="2"/>
  </si>
  <si>
    <t>老年化指数＝（６５歳以上人口）／（１５歳未満人口）× １００</t>
    <phoneticPr fontId="2"/>
  </si>
  <si>
    <t>従属人口指数＝｛（１５歳未満人口）＋（６５歳以上人口）｝／（１５歳～ ６４歳人口）× １００</t>
    <phoneticPr fontId="2"/>
  </si>
  <si>
    <t>年少人口指数＝（１５歳未満人口）／（１５ ～ ６４歳人口）× １００</t>
    <phoneticPr fontId="2"/>
  </si>
  <si>
    <t>老年人口指数＝（６５歳以上人口）／（１５ ～ ６４歳人口）×１００</t>
    <phoneticPr fontId="2"/>
  </si>
  <si>
    <t>平成２０年１０月１日推計人口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</si>
  <si>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（別府市以外に住民登録している者からの届出含む）</t>
    <rPh sb="4" eb="6">
      <t>イガイ</t>
    </rPh>
    <phoneticPr fontId="4"/>
  </si>
  <si>
    <t>平成１６年１０月１日推計人口</t>
    <phoneticPr fontId="2"/>
  </si>
  <si>
    <t>平成２１年１０月１日推計人口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</si>
  <si>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※人口密度  
    １２＝冊子『全国市町村要覧』市区町村別面積調　参照。
　　　　　　H20～国土地理院HP　「全国都道府県市区町村別面積調」
    １６＝統計書１７国土交通省国土地理院による面積。
　　　　　　（一部境界未定のため国土地理院が推定）</t>
    <rPh sb="1" eb="3">
      <t>ジンコウ</t>
    </rPh>
    <rPh sb="3" eb="5">
      <t>ミツド</t>
    </rPh>
    <rPh sb="15" eb="17">
      <t>サッシ</t>
    </rPh>
    <rPh sb="18" eb="20">
      <t>ゼンコク</t>
    </rPh>
    <rPh sb="20" eb="23">
      <t>シチョウソン</t>
    </rPh>
    <rPh sb="23" eb="25">
      <t>ヨウラン</t>
    </rPh>
    <rPh sb="26" eb="28">
      <t>シク</t>
    </rPh>
    <rPh sb="28" eb="30">
      <t>チョウソン</t>
    </rPh>
    <rPh sb="30" eb="31">
      <t>ベツ</t>
    </rPh>
    <rPh sb="31" eb="34">
      <t>メンセキチョウ</t>
    </rPh>
    <rPh sb="35" eb="37">
      <t>サンショウ</t>
    </rPh>
    <rPh sb="49" eb="51">
      <t>コクド</t>
    </rPh>
    <rPh sb="51" eb="53">
      <t>チリ</t>
    </rPh>
    <rPh sb="53" eb="54">
      <t>イン</t>
    </rPh>
    <rPh sb="58" eb="60">
      <t>ゼンコク</t>
    </rPh>
    <rPh sb="60" eb="64">
      <t>トドウフケン</t>
    </rPh>
    <rPh sb="64" eb="66">
      <t>シク</t>
    </rPh>
    <rPh sb="66" eb="68">
      <t>チョウソン</t>
    </rPh>
    <rPh sb="68" eb="69">
      <t>ベツ</t>
    </rPh>
    <rPh sb="69" eb="71">
      <t>メンセキ</t>
    </rPh>
    <rPh sb="71" eb="72">
      <t>シラ</t>
    </rPh>
    <rPh sb="82" eb="84">
      <t>トウケイ</t>
    </rPh>
    <rPh sb="84" eb="85">
      <t>ショ</t>
    </rPh>
    <rPh sb="87" eb="89">
      <t>コクド</t>
    </rPh>
    <rPh sb="89" eb="92">
      <t>コウツウショウ</t>
    </rPh>
    <rPh sb="92" eb="94">
      <t>コクド</t>
    </rPh>
    <rPh sb="94" eb="96">
      <t>チリ</t>
    </rPh>
    <rPh sb="96" eb="97">
      <t>イン</t>
    </rPh>
    <rPh sb="100" eb="102">
      <t>メンセキ</t>
    </rPh>
    <rPh sb="111" eb="113">
      <t>イチブ</t>
    </rPh>
    <rPh sb="113" eb="115">
      <t>キョウカイ</t>
    </rPh>
    <rPh sb="115" eb="117">
      <t>ミテイ</t>
    </rPh>
    <rPh sb="120" eb="122">
      <t>コクド</t>
    </rPh>
    <rPh sb="122" eb="124">
      <t>チリ</t>
    </rPh>
    <rPh sb="124" eb="125">
      <t>イン</t>
    </rPh>
    <rPh sb="126" eb="128">
      <t>スイテイ</t>
    </rPh>
    <phoneticPr fontId="2"/>
  </si>
  <si>
    <t>非  労  働  人  口</t>
    <rPh sb="9" eb="10">
      <t>ニン</t>
    </rPh>
    <rPh sb="12" eb="13">
      <t>グチ</t>
    </rPh>
    <phoneticPr fontId="2"/>
  </si>
  <si>
    <t>労  働  力  人  口</t>
    <phoneticPr fontId="2"/>
  </si>
  <si>
    <t>そ　の</t>
    <phoneticPr fontId="2"/>
  </si>
  <si>
    <t>のみの</t>
    <phoneticPr fontId="2"/>
  </si>
  <si>
    <t xml:space="preserve">         総                        数</t>
    <rPh sb="9" eb="10">
      <t>フサ</t>
    </rPh>
    <rPh sb="34" eb="35">
      <t>カズ</t>
    </rPh>
    <phoneticPr fontId="2"/>
  </si>
  <si>
    <t>総　　 　　　 数</t>
    <rPh sb="0" eb="1">
      <t>フサ</t>
    </rPh>
    <rPh sb="8" eb="9">
      <t>カズ</t>
    </rPh>
    <phoneticPr fontId="2"/>
  </si>
  <si>
    <t>*   20.21</t>
    <phoneticPr fontId="2"/>
  </si>
  <si>
    <t>*   25.24</t>
    <phoneticPr fontId="2"/>
  </si>
  <si>
    <t>*  477.67</t>
    <phoneticPr fontId="2"/>
  </si>
  <si>
    <t>*  142.69</t>
    <phoneticPr fontId="2"/>
  </si>
  <si>
    <t>２．  人　　口</t>
    <phoneticPr fontId="2"/>
  </si>
  <si>
    <t>２３</t>
    <phoneticPr fontId="2"/>
  </si>
  <si>
    <t>第１９回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</si>
  <si>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* 125.14</t>
    <phoneticPr fontId="2"/>
  </si>
  <si>
    <t>* 119.85</t>
    <phoneticPr fontId="2"/>
  </si>
  <si>
    <t>平　成　２２　年</t>
    <rPh sb="0" eb="1">
      <t>ヒラ</t>
    </rPh>
    <rPh sb="2" eb="3">
      <t>シゲル</t>
    </rPh>
    <rPh sb="7" eb="8">
      <t>ネン</t>
    </rPh>
    <phoneticPr fontId="2"/>
  </si>
  <si>
    <t>国東市</t>
    <rPh sb="2" eb="3">
      <t>シ</t>
    </rPh>
    <phoneticPr fontId="15"/>
  </si>
  <si>
    <t>旧市街区域</t>
    <rPh sb="0" eb="1">
      <t>キュウ</t>
    </rPh>
    <rPh sb="1" eb="3">
      <t>シガイ</t>
    </rPh>
    <rPh sb="3" eb="5">
      <t>クイキ</t>
    </rPh>
    <phoneticPr fontId="2"/>
  </si>
  <si>
    <t>平成１７年</t>
    <phoneticPr fontId="2"/>
  </si>
  <si>
    <t>総人口</t>
    <phoneticPr fontId="2"/>
  </si>
  <si>
    <t>総人口</t>
    <phoneticPr fontId="2"/>
  </si>
  <si>
    <t/>
  </si>
  <si>
    <t>平成22－平成17</t>
    <rPh sb="0" eb="2">
      <t>ヘイセイ</t>
    </rPh>
    <phoneticPr fontId="2"/>
  </si>
  <si>
    <t>平成22／平成17</t>
    <phoneticPr fontId="2"/>
  </si>
  <si>
    <t>面　積</t>
    <phoneticPr fontId="2"/>
  </si>
  <si>
    <t>*  319.16</t>
  </si>
  <si>
    <t>*  127.77</t>
  </si>
  <si>
    <t>*  557.85</t>
  </si>
  <si>
    <t>*  271.41</t>
  </si>
  <si>
    <t>平成１８年</t>
  </si>
  <si>
    <t>平成１９年</t>
  </si>
  <si>
    <t>平成２０年</t>
  </si>
  <si>
    <t>前回</t>
    <rPh sb="0" eb="2">
      <t>ゼンカイ</t>
    </rPh>
    <phoneticPr fontId="2"/>
  </si>
  <si>
    <t>不詳の数を引いた全数で割っている。</t>
    <rPh sb="0" eb="2">
      <t>フショウ</t>
    </rPh>
    <rPh sb="3" eb="4">
      <t>カズ</t>
    </rPh>
    <rPh sb="5" eb="6">
      <t>ヒ</t>
    </rPh>
    <rPh sb="8" eb="10">
      <t>ゼンスウ</t>
    </rPh>
    <rPh sb="11" eb="12">
      <t>ワ</t>
    </rPh>
    <phoneticPr fontId="2"/>
  </si>
  <si>
    <t>H23年国土地理院</t>
    <rPh sb="3" eb="4">
      <t>ネン</t>
    </rPh>
    <rPh sb="4" eb="6">
      <t>コクド</t>
    </rPh>
    <rPh sb="6" eb="8">
      <t>チリ</t>
    </rPh>
    <rPh sb="8" eb="9">
      <t>イン</t>
    </rPh>
    <phoneticPr fontId="2"/>
  </si>
  <si>
    <t>豊後高田市</t>
    <phoneticPr fontId="2"/>
  </si>
  <si>
    <t>= [人口] - [昼間流入人口] + [昼間流出人口]</t>
    <phoneticPr fontId="2"/>
  </si>
  <si>
    <t>6才未満のいる一般世帯人員</t>
    <rPh sb="1" eb="2">
      <t>サイ</t>
    </rPh>
    <rPh sb="2" eb="4">
      <t>ミマン</t>
    </rPh>
    <rPh sb="9" eb="11">
      <t>セタイ</t>
    </rPh>
    <rPh sb="11" eb="13">
      <t>ジンイン</t>
    </rPh>
    <phoneticPr fontId="2"/>
  </si>
  <si>
    <t>18才未満のいる一般世帯人員</t>
    <rPh sb="2" eb="3">
      <t>サイ</t>
    </rPh>
    <rPh sb="3" eb="5">
      <t>ミマン</t>
    </rPh>
    <rPh sb="10" eb="12">
      <t>セタイ</t>
    </rPh>
    <rPh sb="12" eb="14">
      <t>ジンイン</t>
    </rPh>
    <phoneticPr fontId="2"/>
  </si>
  <si>
    <t>65才以上のいる一般世帯人員</t>
    <rPh sb="2" eb="3">
      <t>サイ</t>
    </rPh>
    <rPh sb="3" eb="5">
      <t>イジョウ</t>
    </rPh>
    <rPh sb="10" eb="12">
      <t>セタイ</t>
    </rPh>
    <rPh sb="12" eb="14">
      <t>ジンイン</t>
    </rPh>
    <phoneticPr fontId="2"/>
  </si>
  <si>
    <t>18才未満のいる一般世帯数</t>
    <rPh sb="2" eb="3">
      <t>サイ</t>
    </rPh>
    <rPh sb="3" eb="5">
      <t>ミマン</t>
    </rPh>
    <rPh sb="10" eb="12">
      <t>セタイ</t>
    </rPh>
    <rPh sb="12" eb="13">
      <t>スウ</t>
    </rPh>
    <phoneticPr fontId="2"/>
  </si>
  <si>
    <t>65才以上のいる一般世帯数</t>
    <rPh sb="2" eb="3">
      <t>サイ</t>
    </rPh>
    <rPh sb="3" eb="5">
      <t>イジョウ</t>
    </rPh>
    <rPh sb="10" eb="12">
      <t>セタイ</t>
    </rPh>
    <rPh sb="12" eb="13">
      <t>スウ</t>
    </rPh>
    <phoneticPr fontId="2"/>
  </si>
  <si>
    <t>地　　　区</t>
    <rPh sb="0" eb="1">
      <t>チ</t>
    </rPh>
    <rPh sb="4" eb="5">
      <t>ク</t>
    </rPh>
    <phoneticPr fontId="2"/>
  </si>
  <si>
    <t>年</t>
    <rPh sb="0" eb="1">
      <t>ネン</t>
    </rPh>
    <phoneticPr fontId="10"/>
  </si>
  <si>
    <t>２．　年次別・国籍別・外国人住民登録者数</t>
    <rPh sb="14" eb="16">
      <t>ジュウミン</t>
    </rPh>
    <phoneticPr fontId="10"/>
  </si>
  <si>
    <t>○鶴見地区</t>
    <phoneticPr fontId="2"/>
  </si>
  <si>
    <t>南的ケ浜町</t>
  </si>
  <si>
    <t>北的ケ浜町</t>
  </si>
  <si>
    <t>弓ケ浜町</t>
  </si>
  <si>
    <t>餅ケ浜町</t>
  </si>
  <si>
    <t>末広町</t>
  </si>
  <si>
    <t>汐見町</t>
  </si>
  <si>
    <t>石垣東１０丁目</t>
  </si>
  <si>
    <t>石垣西１０丁目</t>
  </si>
  <si>
    <t>朝日ケ丘町</t>
  </si>
  <si>
    <t>風呂本</t>
  </si>
  <si>
    <t>亀川四の湯町１区</t>
  </si>
  <si>
    <t>内竈</t>
  </si>
  <si>
    <t>亀川四の湯町２区</t>
  </si>
  <si>
    <t>上人ケ浜町</t>
  </si>
  <si>
    <t>桜ケ丘</t>
  </si>
  <si>
    <t>平成２３年１０月１日推計人口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</si>
  <si>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就業者数</t>
    <rPh sb="0" eb="3">
      <t>シュウギョウシャ</t>
    </rPh>
    <rPh sb="3" eb="4">
      <t>スウ</t>
    </rPh>
    <phoneticPr fontId="2"/>
  </si>
  <si>
    <t>＋</t>
    <phoneticPr fontId="2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</si>
  <si>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</si>
  <si>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←</t>
    <phoneticPr fontId="2"/>
  </si>
  <si>
    <t>-</t>
    <phoneticPr fontId="2"/>
  </si>
  <si>
    <t>農業、林業</t>
    <rPh sb="0" eb="2">
      <t>ノウギョウ</t>
    </rPh>
    <rPh sb="3" eb="5">
      <t>リンギョウ</t>
    </rPh>
    <phoneticPr fontId="2"/>
  </si>
  <si>
    <t>Ｃ</t>
    <phoneticPr fontId="2"/>
  </si>
  <si>
    <t>Ｄ</t>
    <phoneticPr fontId="2"/>
  </si>
  <si>
    <t>Ｅ</t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</si>
  <si>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</si>
  <si>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</si>
  <si>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</si>
  <si>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</si>
  <si>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</si>
  <si>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</si>
  <si>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</si>
  <si>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</si>
  <si>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</si>
  <si>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</si>
  <si>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</si>
  <si>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2"/>
  </si>
  <si>
    <t>運・郵</t>
    <rPh sb="0" eb="1">
      <t>ウン</t>
    </rPh>
    <rPh sb="2" eb="3">
      <t>ユウ</t>
    </rPh>
    <phoneticPr fontId="2"/>
  </si>
  <si>
    <t>不動・賃貸</t>
    <rPh sb="0" eb="2">
      <t>フドウ</t>
    </rPh>
    <rPh sb="3" eb="5">
      <t>チンタイ</t>
    </rPh>
    <phoneticPr fontId="2"/>
  </si>
  <si>
    <t>宿・飲</t>
    <rPh sb="0" eb="1">
      <t>ヤド</t>
    </rPh>
    <rPh sb="2" eb="3">
      <t>オン</t>
    </rPh>
    <phoneticPr fontId="2"/>
  </si>
  <si>
    <t>学術</t>
    <rPh sb="0" eb="2">
      <t>ガクジュツ</t>
    </rPh>
    <phoneticPr fontId="2"/>
  </si>
  <si>
    <t>生活・娯</t>
    <rPh sb="0" eb="2">
      <t>セイカツ</t>
    </rPh>
    <rPh sb="3" eb="4">
      <t>ゴ</t>
    </rPh>
    <phoneticPr fontId="2"/>
  </si>
  <si>
    <t>教育</t>
    <rPh sb="0" eb="2">
      <t>キョウイク</t>
    </rPh>
    <phoneticPr fontId="2"/>
  </si>
  <si>
    <t>サービス</t>
    <phoneticPr fontId="2"/>
  </si>
  <si>
    <t>公務</t>
    <rPh sb="0" eb="2">
      <t>コウム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</si>
  <si>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</si>
  <si>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鉱業、採石業</t>
    <rPh sb="0" eb="2">
      <t>コウギョウ</t>
    </rPh>
    <rPh sb="3" eb="5">
      <t>サイセキ</t>
    </rPh>
    <rPh sb="5" eb="6">
      <t>ギョウ</t>
    </rPh>
    <phoneticPr fontId="2"/>
  </si>
  <si>
    <t>砂利採取業</t>
    <rPh sb="0" eb="2">
      <t>ジャリ</t>
    </rPh>
    <rPh sb="2" eb="5">
      <t>サイシュギョウ</t>
    </rPh>
    <phoneticPr fontId="2"/>
  </si>
  <si>
    <t>運輸業</t>
    <rPh sb="0" eb="3">
      <t>ウンユギョウ</t>
    </rPh>
    <phoneticPr fontId="2"/>
  </si>
  <si>
    <t>郵便業</t>
    <rPh sb="0" eb="2">
      <t>ユウビン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</si>
  <si>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</si>
  <si>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</si>
  <si>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金融業</t>
    <rPh sb="0" eb="3">
      <t>キンユウギョウ</t>
    </rPh>
    <phoneticPr fontId="2"/>
  </si>
  <si>
    <t>保険業</t>
    <rPh sb="0" eb="3">
      <t>ホケンギョウ</t>
    </rPh>
    <phoneticPr fontId="2"/>
  </si>
  <si>
    <t>物品賃貸業</t>
    <rPh sb="0" eb="2">
      <t>ブッピン</t>
    </rPh>
    <rPh sb="2" eb="5">
      <t>チンタイギョウ</t>
    </rPh>
    <phoneticPr fontId="2"/>
  </si>
  <si>
    <t>学術研究</t>
    <rPh sb="0" eb="2">
      <t>ガクジュツ</t>
    </rPh>
    <rPh sb="2" eb="4">
      <t>ケンキュウ</t>
    </rPh>
    <phoneticPr fontId="2"/>
  </si>
  <si>
    <t>専門技術サービス</t>
    <rPh sb="0" eb="2">
      <t>センモン</t>
    </rPh>
    <rPh sb="2" eb="4">
      <t>ギジュツ</t>
    </rPh>
    <phoneticPr fontId="2"/>
  </si>
  <si>
    <t>宿泊業</t>
    <rPh sb="0" eb="2">
      <t>シュクハク</t>
    </rPh>
    <rPh sb="2" eb="3">
      <t>ギョウ</t>
    </rPh>
    <phoneticPr fontId="2"/>
  </si>
  <si>
    <t>飲食サービス</t>
    <rPh sb="0" eb="2">
      <t>インショク</t>
    </rPh>
    <phoneticPr fontId="2"/>
  </si>
  <si>
    <t>娯楽業</t>
    <rPh sb="0" eb="3">
      <t>ゴラクギョウ</t>
    </rPh>
    <phoneticPr fontId="2"/>
  </si>
  <si>
    <t>生活関連サービス</t>
    <rPh sb="0" eb="2">
      <t>セイカツ</t>
    </rPh>
    <rPh sb="2" eb="4">
      <t>カンレン</t>
    </rPh>
    <phoneticPr fontId="2"/>
  </si>
  <si>
    <t>学習支援業</t>
    <rPh sb="0" eb="2">
      <t>ガクシュウ</t>
    </rPh>
    <rPh sb="2" eb="4">
      <t>シエン</t>
    </rPh>
    <rPh sb="4" eb="5">
      <t>ギョウ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</si>
  <si>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</si>
  <si>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</si>
  <si>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複合サービス</t>
    <rPh sb="0" eb="2">
      <t>フクゴウ</t>
    </rPh>
    <phoneticPr fontId="2"/>
  </si>
  <si>
    <t>他に分類されない</t>
    <rPh sb="0" eb="1">
      <t>ホカ</t>
    </rPh>
    <rPh sb="2" eb="4">
      <t>ブンルイ</t>
    </rPh>
    <phoneticPr fontId="2"/>
  </si>
  <si>
    <t>サービス業</t>
    <rPh sb="4" eb="5">
      <t>ギョウ</t>
    </rPh>
    <phoneticPr fontId="2"/>
  </si>
  <si>
    <t>分類不能</t>
    <rPh sb="0" eb="2">
      <t>ブンルイ</t>
    </rPh>
    <rPh sb="2" eb="4">
      <t>フノウ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</si>
  <si>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</si>
  <si>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T</t>
    <phoneticPr fontId="2"/>
  </si>
  <si>
    <t>　 人　 員</t>
    <rPh sb="2" eb="6">
      <t>ジンイン</t>
    </rPh>
    <phoneticPr fontId="2"/>
  </si>
  <si>
    <t>就　 業　 者　 数</t>
    <rPh sb="0" eb="1">
      <t>シュウ</t>
    </rPh>
    <rPh sb="3" eb="4">
      <t>ギョウ</t>
    </rPh>
    <rPh sb="6" eb="7">
      <t>シャ</t>
    </rPh>
    <rPh sb="9" eb="10">
      <t>スウ</t>
    </rPh>
    <phoneticPr fontId="2"/>
  </si>
  <si>
    <t>６．　県下市町村別人口および世帯数</t>
    <phoneticPr fontId="2"/>
  </si>
  <si>
    <t>２４</t>
    <phoneticPr fontId="2"/>
  </si>
  <si>
    <t>平成２４年１０月１日推計人口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</si>
  <si>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平成２５年１０月１日推計人口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</si>
  <si>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H24年10月１日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</si>
  <si>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H25年10月１日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</si>
  <si>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２６</t>
    <phoneticPr fontId="2"/>
  </si>
  <si>
    <t>H25年10月２日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</si>
  <si>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2015/1/21現在で最新</t>
    <rPh sb="9" eb="11">
      <t>ゲンザイ</t>
    </rPh>
    <rPh sb="12" eb="14">
      <t>サイシン</t>
    </rPh>
    <phoneticPr fontId="2"/>
  </si>
  <si>
    <t>上人本町</t>
    <phoneticPr fontId="2"/>
  </si>
  <si>
    <t>平成２６年１０月１日推計人口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</si>
  <si>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２７</t>
    <phoneticPr fontId="2"/>
  </si>
  <si>
    <t>平　成　２７　年</t>
    <rPh sb="0" eb="1">
      <t>ヒラ</t>
    </rPh>
    <rPh sb="2" eb="3">
      <t>シゲル</t>
    </rPh>
    <rPh sb="7" eb="8">
      <t>ネン</t>
    </rPh>
    <phoneticPr fontId="2"/>
  </si>
  <si>
    <t>平成２７年１０月１日現在</t>
    <rPh sb="0" eb="2">
      <t>ヘイセイ</t>
    </rPh>
    <phoneticPr fontId="2"/>
  </si>
  <si>
    <t>平成27年</t>
    <rPh sb="0" eb="2">
      <t>ヘイセイ</t>
    </rPh>
    <rPh sb="4" eb="5">
      <t>ネン</t>
    </rPh>
    <phoneticPr fontId="2"/>
  </si>
  <si>
    <t>平成２７年１０月１日現在</t>
    <rPh sb="0" eb="5">
      <t>ヘ７</t>
    </rPh>
    <phoneticPr fontId="2"/>
  </si>
  <si>
    <t>第２０回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</si>
  <si>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平成27／平成22</t>
    <phoneticPr fontId="2"/>
  </si>
  <si>
    <t>平成27－平成22</t>
    <rPh sb="0" eb="2">
      <t>ヘイセイ</t>
    </rPh>
    <phoneticPr fontId="2"/>
  </si>
  <si>
    <t>…</t>
    <phoneticPr fontId="2"/>
  </si>
  <si>
    <t>　　『全国都道府県市区町村別面積調』をもとに、人口密度を再計算。</t>
    <phoneticPr fontId="2"/>
  </si>
  <si>
    <t>H28年10月１日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</si>
  <si>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平成２７年１０月１日現在</t>
    <rPh sb="4" eb="5">
      <t>ネン</t>
    </rPh>
    <phoneticPr fontId="2"/>
  </si>
  <si>
    <t>平成２８年１０月１日推計人口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</si>
  <si>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２８</t>
    <phoneticPr fontId="2"/>
  </si>
  <si>
    <t>総　数</t>
    <phoneticPr fontId="2"/>
  </si>
  <si>
    <t>フィリピン</t>
    <phoneticPr fontId="2"/>
  </si>
  <si>
    <t>インドネシア</t>
    <phoneticPr fontId="2"/>
  </si>
  <si>
    <t>ベトナム</t>
    <phoneticPr fontId="2"/>
  </si>
  <si>
    <t>資料 … 市民課</t>
  </si>
  <si>
    <t>※平成２４年７月の法改正により
　　　外国人住民が住民基本台帳に含まれるようになりました。</t>
    <rPh sb="1" eb="3">
      <t>ヘイセイ</t>
    </rPh>
    <rPh sb="5" eb="6">
      <t>ネン</t>
    </rPh>
    <rPh sb="7" eb="8">
      <t>ガツ</t>
    </rPh>
    <rPh sb="9" eb="12">
      <t>ホウカイセイ</t>
    </rPh>
    <rPh sb="19" eb="21">
      <t>ガイコク</t>
    </rPh>
    <rPh sb="21" eb="22">
      <t>ジン</t>
    </rPh>
    <rPh sb="22" eb="24">
      <t>ジュウミン</t>
    </rPh>
    <rPh sb="25" eb="27">
      <t>ジュウミン</t>
    </rPh>
    <rPh sb="27" eb="29">
      <t>キホン</t>
    </rPh>
    <rPh sb="29" eb="31">
      <t>ダイチョウ</t>
    </rPh>
    <rPh sb="32" eb="33">
      <t>フク</t>
    </rPh>
    <phoneticPr fontId="4"/>
  </si>
  <si>
    <t>資料…市民課</t>
    <rPh sb="0" eb="2">
      <t>シリョウ</t>
    </rPh>
    <rPh sb="3" eb="6">
      <t>シミンカ</t>
    </rPh>
    <phoneticPr fontId="11"/>
  </si>
  <si>
    <t>-</t>
    <phoneticPr fontId="2"/>
  </si>
  <si>
    <t>－</t>
    <phoneticPr fontId="2"/>
  </si>
  <si>
    <t>-</t>
    <phoneticPr fontId="2"/>
  </si>
  <si>
    <t>不　　　　　　　　　詳</t>
    <rPh sb="0" eb="1">
      <t>フ</t>
    </rPh>
    <rPh sb="10" eb="11">
      <t>ショウ</t>
    </rPh>
    <phoneticPr fontId="2"/>
  </si>
  <si>
    <t>不　詳</t>
    <rPh sb="0" eb="1">
      <t>フ</t>
    </rPh>
    <rPh sb="2" eb="3">
      <t>ショウ</t>
    </rPh>
    <phoneticPr fontId="2"/>
  </si>
  <si>
    <t>平　　 成　　２２　　年</t>
    <rPh sb="0" eb="1">
      <t>ヘイ</t>
    </rPh>
    <phoneticPr fontId="2"/>
  </si>
  <si>
    <t>Ｈ２２年</t>
    <rPh sb="3" eb="4">
      <t>ネン</t>
    </rPh>
    <phoneticPr fontId="2"/>
  </si>
  <si>
    <t>平　　 成　　２７　　年</t>
    <rPh sb="0" eb="1">
      <t>ヘイ</t>
    </rPh>
    <phoneticPr fontId="2"/>
  </si>
  <si>
    <t>Ｈ２７年</t>
    <rPh sb="3" eb="4">
      <t>ネン</t>
    </rPh>
    <phoneticPr fontId="2"/>
  </si>
  <si>
    <t>※市民課窓口で受理した件数。</t>
    <phoneticPr fontId="4"/>
  </si>
  <si>
    <t>※ 面積については国土交通省国土地理院 『平成27年全国都道府県市区町村別面積調』からのデータ。</t>
    <rPh sb="2" eb="4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21" eb="23">
      <t>ヘイセイ</t>
    </rPh>
    <rPh sb="25" eb="26">
      <t>ネン</t>
    </rPh>
    <rPh sb="26" eb="28">
      <t>ゼンコク</t>
    </rPh>
    <rPh sb="28" eb="32">
      <t>トドウフケン</t>
    </rPh>
    <rPh sb="32" eb="34">
      <t>シク</t>
    </rPh>
    <rPh sb="34" eb="36">
      <t>チョウソン</t>
    </rPh>
    <rPh sb="36" eb="37">
      <t>ベツ</t>
    </rPh>
    <rPh sb="37" eb="39">
      <t>メンセキ</t>
    </rPh>
    <rPh sb="39" eb="40">
      <t>チョウ</t>
    </rPh>
    <phoneticPr fontId="2"/>
  </si>
  <si>
    <t>※ 平成27年国勢調査は、簡易調査のため面積の調査項目はありませんでした。</t>
    <rPh sb="7" eb="9">
      <t>コクセイ</t>
    </rPh>
    <rPh sb="9" eb="11">
      <t>チョウサ</t>
    </rPh>
    <rPh sb="13" eb="15">
      <t>カンイ</t>
    </rPh>
    <rPh sb="15" eb="17">
      <t>チョウサ</t>
    </rPh>
    <rPh sb="20" eb="22">
      <t>メンセキ</t>
    </rPh>
    <rPh sb="23" eb="25">
      <t>チョウサ</t>
    </rPh>
    <rPh sb="25" eb="27">
      <t>コウモク</t>
    </rPh>
    <phoneticPr fontId="2"/>
  </si>
  <si>
    <t>※住民基本台帳に記載されている外国人住民数による数値。</t>
    <phoneticPr fontId="2"/>
  </si>
  <si>
    <t>※総数は従業上の地位「不詳」を含む。</t>
    <phoneticPr fontId="2"/>
  </si>
  <si>
    <t>(2.17)</t>
    <phoneticPr fontId="2"/>
  </si>
  <si>
    <t>平成２９年１０月１日推計人口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</si>
  <si>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２９</t>
    <phoneticPr fontId="2"/>
  </si>
  <si>
    <t>資料 … 大分県ＨＰ「市町村別推計人口」、国土地理院</t>
    <rPh sb="5" eb="8">
      <t>オオイタケン</t>
    </rPh>
    <rPh sb="11" eb="14">
      <t>シチョウソン</t>
    </rPh>
    <rPh sb="14" eb="15">
      <t>ベツ</t>
    </rPh>
    <rPh sb="15" eb="17">
      <t>スイケイ</t>
    </rPh>
    <rPh sb="17" eb="19">
      <t>ジンコウ</t>
    </rPh>
    <rPh sb="21" eb="23">
      <t>コクド</t>
    </rPh>
    <rPh sb="23" eb="25">
      <t>チリ</t>
    </rPh>
    <rPh sb="25" eb="26">
      <t>イン</t>
    </rPh>
    <phoneticPr fontId="2"/>
  </si>
  <si>
    <t>資料 …大分県ホームページ</t>
    <rPh sb="4" eb="7">
      <t>オオイタケン</t>
    </rPh>
    <phoneticPr fontId="2"/>
  </si>
  <si>
    <t>資料 … 大分県ホームページ</t>
    <rPh sb="5" eb="8">
      <t>オオイタケン</t>
    </rPh>
    <phoneticPr fontId="2"/>
  </si>
  <si>
    <t>平成２７年１０月１日現在</t>
    <phoneticPr fontId="2"/>
  </si>
  <si>
    <t>　就　　業　　者　　数</t>
  </si>
  <si>
    <t>　就　　業　　者　　数</t>
    <phoneticPr fontId="2"/>
  </si>
  <si>
    <t>労働力</t>
    <rPh sb="0" eb="3">
      <t>ロウドウリョク</t>
    </rPh>
    <phoneticPr fontId="2"/>
  </si>
  <si>
    <t>6才未満のいる一般世帯数</t>
    <rPh sb="1" eb="2">
      <t>サイ</t>
    </rPh>
    <rPh sb="2" eb="4">
      <t>ミマン</t>
    </rPh>
    <rPh sb="9" eb="11">
      <t>セタイ</t>
    </rPh>
    <rPh sb="11" eb="12">
      <t>スウ</t>
    </rPh>
    <phoneticPr fontId="2"/>
  </si>
  <si>
    <t>6才未満世帯人員</t>
    <rPh sb="1" eb="2">
      <t>サイ</t>
    </rPh>
    <rPh sb="2" eb="4">
      <t>ミマン</t>
    </rPh>
    <rPh sb="6" eb="8">
      <t>ジンイン</t>
    </rPh>
    <phoneticPr fontId="2"/>
  </si>
  <si>
    <t>18才未満世帯人員</t>
    <rPh sb="2" eb="3">
      <t>サイ</t>
    </rPh>
    <rPh sb="3" eb="5">
      <t>ミマン</t>
    </rPh>
    <rPh sb="7" eb="9">
      <t>ジンイン</t>
    </rPh>
    <phoneticPr fontId="2"/>
  </si>
  <si>
    <t>住民登録における町別・世帯数・人口</t>
    <rPh sb="0" eb="2">
      <t>ジュウミン</t>
    </rPh>
    <rPh sb="2" eb="4">
      <t>トウロク</t>
    </rPh>
    <rPh sb="8" eb="9">
      <t>チョウ</t>
    </rPh>
    <rPh sb="9" eb="10">
      <t>クベツ</t>
    </rPh>
    <rPh sb="11" eb="14">
      <t>セタイスウ</t>
    </rPh>
    <rPh sb="15" eb="17">
      <t>ジンコウ</t>
    </rPh>
    <phoneticPr fontId="2"/>
  </si>
  <si>
    <t>　町　別　・　世　帯  数　・　人　口</t>
    <phoneticPr fontId="2"/>
  </si>
  <si>
    <t>出　生</t>
    <rPh sb="0" eb="1">
      <t>デ</t>
    </rPh>
    <rPh sb="2" eb="3">
      <t>セイ</t>
    </rPh>
    <phoneticPr fontId="4"/>
  </si>
  <si>
    <t>死　亡</t>
    <rPh sb="0" eb="1">
      <t>シ</t>
    </rPh>
    <rPh sb="2" eb="3">
      <t>ボウ</t>
    </rPh>
    <phoneticPr fontId="4"/>
  </si>
  <si>
    <t>増　減</t>
    <rPh sb="0" eb="1">
      <t>ゾウ</t>
    </rPh>
    <rPh sb="2" eb="3">
      <t>ゲン</t>
    </rPh>
    <phoneticPr fontId="4"/>
  </si>
  <si>
    <t>転　入</t>
    <rPh sb="0" eb="1">
      <t>テン</t>
    </rPh>
    <rPh sb="2" eb="3">
      <t>イ</t>
    </rPh>
    <phoneticPr fontId="4"/>
  </si>
  <si>
    <t>転　出</t>
    <rPh sb="2" eb="3">
      <t>デ</t>
    </rPh>
    <phoneticPr fontId="4"/>
  </si>
  <si>
    <t>増　減</t>
    <rPh sb="0" eb="1">
      <t>フ</t>
    </rPh>
    <rPh sb="2" eb="3">
      <t>ヘ</t>
    </rPh>
    <phoneticPr fontId="4"/>
  </si>
  <si>
    <t>不詳・その他</t>
    <rPh sb="0" eb="2">
      <t>フショウ</t>
    </rPh>
    <rPh sb="5" eb="6">
      <t>タ</t>
    </rPh>
    <phoneticPr fontId="2"/>
  </si>
  <si>
    <t>人口異動の推移</t>
    <rPh sb="0" eb="1">
      <t>ヒト</t>
    </rPh>
    <rPh sb="1" eb="2">
      <t>グチ</t>
    </rPh>
    <rPh sb="2" eb="4">
      <t>イドウ</t>
    </rPh>
    <rPh sb="5" eb="7">
      <t>スイイ</t>
    </rPh>
    <phoneticPr fontId="2"/>
  </si>
  <si>
    <t>人口動態の推移</t>
    <rPh sb="0" eb="2">
      <t>ジンコウ</t>
    </rPh>
    <rPh sb="2" eb="4">
      <t>ドウタイ</t>
    </rPh>
    <rPh sb="5" eb="7">
      <t>スイイ</t>
    </rPh>
    <phoneticPr fontId="2"/>
  </si>
  <si>
    <t>労働力状態別・産業(大分類)別・年齢階層別・</t>
    <rPh sb="0" eb="3">
      <t>ロウドウリョク</t>
    </rPh>
    <rPh sb="3" eb="5">
      <t>ジョウタイ</t>
    </rPh>
    <rPh sb="5" eb="6">
      <t>ベツ</t>
    </rPh>
    <rPh sb="7" eb="9">
      <t>サンギョウ</t>
    </rPh>
    <rPh sb="10" eb="11">
      <t>ダイ</t>
    </rPh>
    <rPh sb="11" eb="13">
      <t>ブンルイ</t>
    </rPh>
    <rPh sb="14" eb="15">
      <t>ベツ</t>
    </rPh>
    <rPh sb="16" eb="18">
      <t>ネンレイ</t>
    </rPh>
    <rPh sb="18" eb="20">
      <t>カイソウ</t>
    </rPh>
    <rPh sb="20" eb="21">
      <t>ベツ</t>
    </rPh>
    <phoneticPr fontId="2"/>
  </si>
  <si>
    <t>世帯の状況</t>
    <rPh sb="0" eb="2">
      <t>セタイ</t>
    </rPh>
    <rPh sb="3" eb="5">
      <t>ジョウキョウ</t>
    </rPh>
    <phoneticPr fontId="2"/>
  </si>
  <si>
    <t>１３．</t>
  </si>
  <si>
    <t>地区別・産業(大分類)別就業者数</t>
    <rPh sb="1" eb="3">
      <t>クベツ</t>
    </rPh>
    <rPh sb="4" eb="6">
      <t>サンギョウ</t>
    </rPh>
    <rPh sb="7" eb="9">
      <t>ダイブン</t>
    </rPh>
    <rPh sb="9" eb="10">
      <t>ルイ</t>
    </rPh>
    <rPh sb="11" eb="12">
      <t>ベツ</t>
    </rPh>
    <rPh sb="12" eb="15">
      <t>シュウギョウシャ</t>
    </rPh>
    <rPh sb="15" eb="16">
      <t>スウ</t>
    </rPh>
    <phoneticPr fontId="2"/>
  </si>
  <si>
    <t>産業別就業者数(１５才以上）</t>
    <rPh sb="0" eb="2">
      <t>サンギョウ</t>
    </rPh>
    <rPh sb="2" eb="3">
      <t>ベツ</t>
    </rPh>
    <rPh sb="3" eb="6">
      <t>シュウギョウシャ</t>
    </rPh>
    <rPh sb="6" eb="7">
      <t>スウ</t>
    </rPh>
    <rPh sb="10" eb="11">
      <t>サイ</t>
    </rPh>
    <rPh sb="11" eb="13">
      <t>イジョウ</t>
    </rPh>
    <phoneticPr fontId="2"/>
  </si>
  <si>
    <t>亀川</t>
    <rPh sb="0" eb="2">
      <t>カメガワ</t>
    </rPh>
    <phoneticPr fontId="2"/>
  </si>
  <si>
    <t>３．　人　口　異　動　の　推　移</t>
    <rPh sb="13" eb="14">
      <t>スイ</t>
    </rPh>
    <rPh sb="15" eb="16">
      <t>ワタル</t>
    </rPh>
    <phoneticPr fontId="4"/>
  </si>
  <si>
    <t>４．　人　口　動　態　の　推　移</t>
    <rPh sb="13" eb="14">
      <t>スイ</t>
    </rPh>
    <rPh sb="15" eb="16">
      <t>ワタル</t>
    </rPh>
    <phoneticPr fontId="4"/>
  </si>
  <si>
    <t>面　積
(k㎡）</t>
    <phoneticPr fontId="2"/>
  </si>
  <si>
    <t xml:space="preserve">８．　労働力状態別・産業（大分類）別・年齢階層別・ </t>
    <rPh sb="8" eb="9">
      <t>ベツ</t>
    </rPh>
    <rPh sb="17" eb="18">
      <t>ベツ</t>
    </rPh>
    <rPh sb="23" eb="24">
      <t>ベツ</t>
    </rPh>
    <phoneticPr fontId="2"/>
  </si>
  <si>
    <t>地区別世帯数及び男女別・年齢階層別人口</t>
    <rPh sb="1" eb="3">
      <t>クベツ</t>
    </rPh>
    <rPh sb="3" eb="6">
      <t>セタイスウ</t>
    </rPh>
    <rPh sb="6" eb="7">
      <t>オヨ</t>
    </rPh>
    <rPh sb="8" eb="11">
      <t>ダンジョベツ</t>
    </rPh>
    <rPh sb="12" eb="14">
      <t>ネンレイ</t>
    </rPh>
    <rPh sb="14" eb="16">
      <t>カイソウ</t>
    </rPh>
    <rPh sb="16" eb="17">
      <t>ベツ</t>
    </rPh>
    <rPh sb="17" eb="19">
      <t>ジンコウ</t>
    </rPh>
    <phoneticPr fontId="2"/>
  </si>
  <si>
    <t xml:space="preserve">     就　業　者　数</t>
    <phoneticPr fontId="2"/>
  </si>
  <si>
    <t xml:space="preserve">１２．　地区別　・　産業（大分類）別    </t>
    <rPh sb="4" eb="5">
      <t>チ</t>
    </rPh>
    <phoneticPr fontId="2"/>
  </si>
  <si>
    <t>１３．　住　民　登　録　に　お　け　る　</t>
    <rPh sb="4" eb="5">
      <t>ジュウ</t>
    </rPh>
    <rPh sb="6" eb="7">
      <t>タミ</t>
    </rPh>
    <rPh sb="8" eb="9">
      <t>ノボル</t>
    </rPh>
    <rPh sb="10" eb="11">
      <t>ロク</t>
    </rPh>
    <phoneticPr fontId="2"/>
  </si>
  <si>
    <t>９．　世　帯　の　状　況</t>
    <rPh sb="3" eb="4">
      <t>ヨ</t>
    </rPh>
    <rPh sb="5" eb="6">
      <t>オビ</t>
    </rPh>
    <rPh sb="9" eb="10">
      <t>ジョウ</t>
    </rPh>
    <rPh sb="11" eb="12">
      <t>キョウ</t>
    </rPh>
    <phoneticPr fontId="2"/>
  </si>
  <si>
    <t>総　　　　　数</t>
    <rPh sb="0" eb="1">
      <t>ソウ</t>
    </rPh>
    <rPh sb="6" eb="7">
      <t>スウ</t>
    </rPh>
    <phoneticPr fontId="2"/>
  </si>
  <si>
    <t>　　　農林漁業・業主世帯</t>
    <rPh sb="3" eb="5">
      <t>ノウリン</t>
    </rPh>
    <rPh sb="5" eb="7">
      <t>ギョギョウ</t>
    </rPh>
    <rPh sb="8" eb="10">
      <t>ギョウシュ</t>
    </rPh>
    <rPh sb="10" eb="12">
      <t>セタイ</t>
    </rPh>
    <phoneticPr fontId="2"/>
  </si>
  <si>
    <t>　　　農林漁業・雇用者世帯</t>
    <rPh sb="3" eb="5">
      <t>ノウリン</t>
    </rPh>
    <rPh sb="5" eb="7">
      <t>ギョギョウ</t>
    </rPh>
    <rPh sb="8" eb="11">
      <t>コヨウシャ</t>
    </rPh>
    <rPh sb="11" eb="13">
      <t>セタイ</t>
    </rPh>
    <phoneticPr fontId="2"/>
  </si>
  <si>
    <t>　　　農林漁業・業主混合世帯</t>
    <rPh sb="3" eb="5">
      <t>ノウリン</t>
    </rPh>
    <rPh sb="5" eb="7">
      <t>ギョギョウ</t>
    </rPh>
    <rPh sb="8" eb="10">
      <t>ギョウシュ</t>
    </rPh>
    <rPh sb="10" eb="12">
      <t>コンゴウ</t>
    </rPh>
    <rPh sb="12" eb="14">
      <t>セタイ</t>
    </rPh>
    <phoneticPr fontId="2"/>
  </si>
  <si>
    <t>　　　農林漁業・雇用者混合世帯</t>
    <rPh sb="3" eb="5">
      <t>ノウリン</t>
    </rPh>
    <rPh sb="5" eb="7">
      <t>ギョギョウ</t>
    </rPh>
    <rPh sb="8" eb="11">
      <t>コヨウシャ</t>
    </rPh>
    <rPh sb="11" eb="13">
      <t>コンゴウ</t>
    </rPh>
    <rPh sb="13" eb="15">
      <t>セタイ</t>
    </rPh>
    <phoneticPr fontId="2"/>
  </si>
  <si>
    <t>　　　非農林漁業・業主混合世帯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コンゴウ</t>
    </rPh>
    <rPh sb="13" eb="15">
      <t>セタイ</t>
    </rPh>
    <phoneticPr fontId="2"/>
  </si>
  <si>
    <t>　　　非農林漁業・雇用者混合世帯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コンゴウ</t>
    </rPh>
    <rPh sb="14" eb="16">
      <t>セタイ</t>
    </rPh>
    <phoneticPr fontId="2"/>
  </si>
  <si>
    <t>　　　非農林漁業・業主・雇用者世帯</t>
    <rPh sb="3" eb="4">
      <t>ヒ</t>
    </rPh>
    <rPh sb="4" eb="6">
      <t>ノウリン</t>
    </rPh>
    <rPh sb="6" eb="8">
      <t>ギョギョウ</t>
    </rPh>
    <rPh sb="9" eb="11">
      <t>ギョウシュ</t>
    </rPh>
    <rPh sb="12" eb="15">
      <t>コヨウシャ</t>
    </rPh>
    <rPh sb="15" eb="17">
      <t>セタイ</t>
    </rPh>
    <phoneticPr fontId="2"/>
  </si>
  <si>
    <t>　　　（世帯の主な就業者が業主）</t>
    <rPh sb="4" eb="6">
      <t>セタイ</t>
    </rPh>
    <rPh sb="7" eb="8">
      <t>オモ</t>
    </rPh>
    <rPh sb="9" eb="12">
      <t>シュウギョウシャ</t>
    </rPh>
    <rPh sb="13" eb="15">
      <t>ギョウシュ</t>
    </rPh>
    <phoneticPr fontId="2"/>
  </si>
  <si>
    <t>　　　（世帯の主な就業者が雇用者）</t>
    <rPh sb="4" eb="6">
      <t>セタイ</t>
    </rPh>
    <rPh sb="7" eb="8">
      <t>オモ</t>
    </rPh>
    <rPh sb="9" eb="12">
      <t>シュウギョウシャ</t>
    </rPh>
    <rPh sb="13" eb="16">
      <t>コヨウシャ</t>
    </rPh>
    <phoneticPr fontId="2"/>
  </si>
  <si>
    <t>学術研究、専門・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</si>
  <si>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</si>
  <si>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2"/>
  </si>
  <si>
    <t>雇用者</t>
    <rPh sb="0" eb="3">
      <t>コヨウシャ</t>
    </rPh>
    <phoneticPr fontId="2"/>
  </si>
  <si>
    <t>１０.　産　業　別　就　業　者　数　（１５才以上）</t>
    <phoneticPr fontId="2"/>
  </si>
  <si>
    <t>　　 非農林漁業・雇用者世帯</t>
    <rPh sb="3" eb="4">
      <t>ヒ</t>
    </rPh>
    <rPh sb="4" eb="6">
      <t>ノウリン</t>
    </rPh>
    <rPh sb="6" eb="8">
      <t>ギョギョウ</t>
    </rPh>
    <rPh sb="9" eb="12">
      <t>コヨウシャ</t>
    </rPh>
    <rPh sb="12" eb="14">
      <t>セタイ</t>
    </rPh>
    <phoneticPr fontId="2"/>
  </si>
  <si>
    <t>　　 非農林漁業・業主世帯</t>
    <rPh sb="3" eb="4">
      <t>ヒ</t>
    </rPh>
    <rPh sb="4" eb="6">
      <t>ノウリン</t>
    </rPh>
    <rPh sb="6" eb="8">
      <t>ギョギョウ</t>
    </rPh>
    <rPh sb="9" eb="11">
      <t>ギョウシュ</t>
    </rPh>
    <rPh sb="11" eb="13">
      <t>セタイ</t>
    </rPh>
    <phoneticPr fontId="2"/>
  </si>
  <si>
    <t xml:space="preserve">                                 （１）家族類型別一般世帯数</t>
    <phoneticPr fontId="2"/>
  </si>
  <si>
    <t xml:space="preserve">                                 （２）　経　済　構　成　別　世　帯</t>
    <rPh sb="37" eb="38">
      <t>ヘ</t>
    </rPh>
    <rPh sb="39" eb="40">
      <t>スミ</t>
    </rPh>
    <rPh sb="41" eb="42">
      <t>カマエ</t>
    </rPh>
    <rPh sb="43" eb="44">
      <t>シゲル</t>
    </rPh>
    <rPh sb="45" eb="46">
      <t>ベツ</t>
    </rPh>
    <rPh sb="47" eb="48">
      <t>ヨ</t>
    </rPh>
    <rPh sb="49" eb="50">
      <t>オビ</t>
    </rPh>
    <phoneticPr fontId="2"/>
  </si>
  <si>
    <t>（３）住居の種類別一般世帯</t>
    <phoneticPr fontId="2"/>
  </si>
  <si>
    <t>　　（ 一部境界未定のため総務省統計局において推定した面積）</t>
    <rPh sb="4" eb="6">
      <t>イチブ</t>
    </rPh>
    <rPh sb="6" eb="8">
      <t>キョウカイ</t>
    </rPh>
    <rPh sb="8" eb="10">
      <t>ミテイ</t>
    </rPh>
    <rPh sb="13" eb="16">
      <t>ソウムショウ</t>
    </rPh>
    <rPh sb="16" eb="19">
      <t>トウケイキョク</t>
    </rPh>
    <rPh sb="23" eb="25">
      <t>スイテイ</t>
    </rPh>
    <rPh sb="27" eb="29">
      <t>メンセキ</t>
    </rPh>
    <phoneticPr fontId="2"/>
  </si>
  <si>
    <t>２８</t>
    <phoneticPr fontId="10"/>
  </si>
  <si>
    <t>令和</t>
    <rPh sb="0" eb="2">
      <t>レイワ</t>
    </rPh>
    <phoneticPr fontId="2"/>
  </si>
  <si>
    <t>元</t>
    <rPh sb="0" eb="1">
      <t>モト</t>
    </rPh>
    <phoneticPr fontId="2"/>
  </si>
  <si>
    <t>２９</t>
    <phoneticPr fontId="11"/>
  </si>
  <si>
    <t>令和</t>
    <rPh sb="0" eb="2">
      <t>レイワ</t>
    </rPh>
    <phoneticPr fontId="11"/>
  </si>
  <si>
    <t>元</t>
    <rPh sb="0" eb="1">
      <t>モト</t>
    </rPh>
    <phoneticPr fontId="11"/>
  </si>
  <si>
    <t>平成３０年１０月１日推計人口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</si>
  <si>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令和２年１２月末日現在</t>
    <rPh sb="0" eb="2">
      <t>レイワ</t>
    </rPh>
    <rPh sb="3" eb="4">
      <t>ネン</t>
    </rPh>
    <rPh sb="7" eb="8">
      <t>マツ</t>
    </rPh>
    <phoneticPr fontId="10"/>
  </si>
  <si>
    <t>２９</t>
    <phoneticPr fontId="10"/>
  </si>
  <si>
    <t>３０</t>
    <phoneticPr fontId="10"/>
  </si>
  <si>
    <t>２</t>
    <phoneticPr fontId="2"/>
  </si>
  <si>
    <t>３０</t>
    <phoneticPr fontId="11"/>
  </si>
  <si>
    <t>２</t>
    <phoneticPr fontId="11"/>
  </si>
  <si>
    <t>２</t>
    <phoneticPr fontId="11"/>
  </si>
  <si>
    <t>昭和</t>
    <rPh sb="0" eb="2">
      <t>ショウワ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</si>
  <si>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</si>
  <si>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</si>
  <si>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元</t>
    <phoneticPr fontId="2"/>
  </si>
  <si>
    <t>令和元年１０月１日推計人口</t>
    <rPh sb="0" eb="2">
      <t>レイワ</t>
    </rPh>
    <rPh sb="2" eb="4">
      <t>ガンネン</t>
    </rPh>
    <rPh sb="4" eb="5">
      <t>ヘイネン</t>
    </rPh>
    <rPh sb="6" eb="7">
      <t>ガツ</t>
    </rPh>
    <rPh sb="8" eb="9">
      <t>ニチ</t>
    </rPh>
    <rPh sb="9" eb="11">
      <t>スイケイ</t>
    </rPh>
    <rPh sb="11" eb="13">
      <t>ジンコウ</t>
    </rPh>
    <phoneticPr fontId="2"/>
  </si>
  <si>
    <t>令和２年９月３０日現在　　住民登録人口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rPh sb="13" eb="15">
      <t>ジュウミン</t>
    </rPh>
    <rPh sb="15" eb="17">
      <t>トウロク</t>
    </rPh>
    <rPh sb="17" eb="19">
      <t>ジンコウ</t>
    </rPh>
    <phoneticPr fontId="2"/>
  </si>
  <si>
    <r>
      <rPr>
        <sz val="11"/>
        <rFont val="ＭＳ Ｐゴシック"/>
        <family val="3"/>
        <charset val="128"/>
      </rPr>
      <t>一般世帯数</t>
    </r>
    <rPh sb="2" eb="5">
      <t>セタイスウ</t>
    </rPh>
    <phoneticPr fontId="2"/>
  </si>
  <si>
    <r>
      <rPr>
        <sz val="11"/>
        <rFont val="ＭＳ Ｐゴシック"/>
        <family val="3"/>
        <charset val="128"/>
      </rPr>
      <t>一般世帯人員</t>
    </r>
    <rPh sb="2" eb="4">
      <t>セタイ</t>
    </rPh>
    <rPh sb="4" eb="6">
      <t>ジンイン</t>
    </rPh>
    <phoneticPr fontId="2"/>
  </si>
  <si>
    <r>
      <t>1世帯あたり</t>
    </r>
    <r>
      <rPr>
        <sz val="11"/>
        <rFont val="ＭＳ Ｐゴシック"/>
        <family val="3"/>
        <charset val="128"/>
      </rPr>
      <t>世帯人員</t>
    </r>
    <rPh sb="1" eb="3">
      <t>セタイ</t>
    </rPh>
    <rPh sb="8" eb="10">
      <t>ジンイン</t>
    </rPh>
    <phoneticPr fontId="2"/>
  </si>
  <si>
    <r>
      <t>平成2</t>
    </r>
    <r>
      <rPr>
        <sz val="11"/>
        <rFont val="ＭＳ Ｐゴシック"/>
        <family val="3"/>
        <charset val="128"/>
      </rPr>
      <t>2年</t>
    </r>
    <phoneticPr fontId="2"/>
  </si>
  <si>
    <t>１１．　地 区 別 世 帯 数 及 び　　</t>
    <rPh sb="4" eb="5">
      <t>チ</t>
    </rPh>
    <rPh sb="16" eb="17">
      <t>オヨ</t>
    </rPh>
    <phoneticPr fontId="2"/>
  </si>
  <si>
    <t>国勢調査調査区別人口・世帯数より統計係にて推計した数値</t>
    <rPh sb="0" eb="2">
      <t>コクセイ</t>
    </rPh>
    <rPh sb="2" eb="4">
      <t>チョウサ</t>
    </rPh>
    <rPh sb="4" eb="6">
      <t>チョウサ</t>
    </rPh>
    <rPh sb="6" eb="8">
      <t>クベツ</t>
    </rPh>
    <rPh sb="8" eb="10">
      <t>ジンコウ</t>
    </rPh>
    <rPh sb="11" eb="14">
      <t>セタイスウ</t>
    </rPh>
    <rPh sb="16" eb="18">
      <t>トウケイ</t>
    </rPh>
    <rPh sb="18" eb="19">
      <t>カカリ</t>
    </rPh>
    <rPh sb="21" eb="23">
      <t>スイケイ</t>
    </rPh>
    <rPh sb="25" eb="27">
      <t>スウチ</t>
    </rPh>
    <phoneticPr fontId="2"/>
  </si>
  <si>
    <t>年少人口</t>
  </si>
  <si>
    <t>年少人口指数</t>
  </si>
  <si>
    <t>年少人口比率</t>
  </si>
  <si>
    <t>生産年齢人口</t>
  </si>
  <si>
    <t>生産年齢人口比率</t>
  </si>
  <si>
    <t>労働力人口</t>
  </si>
  <si>
    <t>労働力人口比率</t>
  </si>
  <si>
    <t>老年人口</t>
  </si>
  <si>
    <t>老年人口指数</t>
  </si>
  <si>
    <t>老年人口比率</t>
  </si>
  <si>
    <t>老年化指数</t>
  </si>
  <si>
    <t>従属人口</t>
  </si>
  <si>
    <t>従属人口指数</t>
  </si>
  <si>
    <t>従属人口比率</t>
  </si>
  <si>
    <t>人口集中地区面積</t>
  </si>
  <si>
    <t>昼間人口</t>
  </si>
  <si>
    <t>昼間流入人口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</si>
</sst>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,##0_ "/>
    <numFmt numFmtId="177" formatCode="#,##0_);[Red]\(#,##0\)"/>
    <numFmt numFmtId="178" formatCode="#,##0.0;\-#,##0.0"/>
    <numFmt numFmtId="179" formatCode="0.0"/>
    <numFmt numFmtId="180" formatCode="#,##0.0_ "/>
    <numFmt numFmtId="181" formatCode="#,##0;&quot;△ &quot;#,##0"/>
    <numFmt numFmtId="182" formatCode="#,##0.0;&quot;△ &quot;#,##0.0"/>
    <numFmt numFmtId="183" formatCode="#,##0.00;&quot;△ &quot;#,##0.00"/>
    <numFmt numFmtId="184" formatCode="#,##0.00_ "/>
    <numFmt numFmtId="185" formatCode="#,##0.00_);\(#,##0.00\)"/>
    <numFmt numFmtId="186" formatCode="0,000&quot; 人&quot;_ "/>
    <numFmt numFmtId="187" formatCode="000&quot; ％&quot;_ "/>
    <numFmt numFmtId="188" formatCode="0;&quot;△ &quot;0"/>
    <numFmt numFmtId="189" formatCode="0.0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/>
  </cellStyleXfs>
  <cellXfs count="906">
    <xf numFmtId="0" fontId="0" fillId="0" borderId="0" xfId="0"/>
    <xf numFmtId="0" fontId="0" fillId="0" borderId="0" xfId="0" applyFont="1" applyFill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horizontal="center" vertical="center"/>
    </xf>
    <xf numFmtId="38" fontId="3" fillId="0" borderId="0" xfId="2" applyFont="1" applyFill="1" applyBorder="1" applyAlignment="1">
      <alignment horizontal="distributed" vertical="center" indent="1"/>
    </xf>
    <xf numFmtId="38" fontId="8" fillId="0" borderId="0" xfId="2" applyFont="1" applyFill="1" applyBorder="1" applyAlignment="1">
      <alignment horizontal="left" vertical="center"/>
    </xf>
    <xf numFmtId="189" fontId="3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ont="1" applyFill="1" applyAlignment="1">
      <alignment horizontal="center"/>
    </xf>
    <xf numFmtId="176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Border="1"/>
    <xf numFmtId="0" fontId="0" fillId="0" borderId="1" xfId="0" applyFont="1" applyFill="1" applyBorder="1"/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0" fillId="0" borderId="0" xfId="0" applyNumberFormat="1" applyFont="1" applyFill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Alignment="1">
      <alignment shrinkToFit="1"/>
    </xf>
    <xf numFmtId="38" fontId="5" fillId="0" borderId="0" xfId="2" applyFont="1" applyFill="1"/>
    <xf numFmtId="0" fontId="0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 applyProtection="1">
      <alignment horizontal="center"/>
    </xf>
    <xf numFmtId="183" fontId="16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Alignment="1" applyProtection="1">
      <alignment vertical="center"/>
    </xf>
    <xf numFmtId="183" fontId="16" fillId="0" borderId="0" xfId="0" applyNumberFormat="1" applyFont="1" applyFill="1" applyBorder="1" applyAlignment="1" applyProtection="1">
      <alignment horizontal="right" vertical="center"/>
    </xf>
    <xf numFmtId="183" fontId="12" fillId="0" borderId="0" xfId="0" applyNumberFormat="1" applyFont="1" applyFill="1" applyBorder="1" applyAlignment="1" applyProtection="1">
      <alignment vertical="center"/>
    </xf>
    <xf numFmtId="183" fontId="12" fillId="0" borderId="0" xfId="0" applyNumberFormat="1" applyFont="1" applyFill="1" applyBorder="1" applyAlignment="1" applyProtection="1">
      <alignment horizontal="right" vertical="center"/>
    </xf>
    <xf numFmtId="38" fontId="3" fillId="0" borderId="0" xfId="2" applyFont="1" applyFill="1" applyBorder="1" applyAlignment="1" applyProtection="1">
      <alignment vertical="top"/>
    </xf>
    <xf numFmtId="38" fontId="3" fillId="0" borderId="0" xfId="2" applyFont="1" applyFill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16" fillId="0" borderId="0" xfId="0" applyFont="1" applyFill="1"/>
    <xf numFmtId="38" fontId="12" fillId="0" borderId="0" xfId="2" applyFont="1" applyFill="1"/>
    <xf numFmtId="38" fontId="12" fillId="0" borderId="0" xfId="2" applyFont="1" applyFill="1" applyAlignment="1">
      <alignment horizontal="right"/>
    </xf>
    <xf numFmtId="183" fontId="19" fillId="0" borderId="0" xfId="0" applyNumberFormat="1" applyFont="1" applyFill="1" applyAlignment="1">
      <alignment vertical="center"/>
    </xf>
    <xf numFmtId="182" fontId="20" fillId="0" borderId="0" xfId="0" applyNumberFormat="1" applyFont="1" applyFill="1" applyAlignment="1">
      <alignment horizontal="right" vertical="center"/>
    </xf>
    <xf numFmtId="181" fontId="21" fillId="0" borderId="0" xfId="0" applyNumberFormat="1" applyFont="1" applyFill="1" applyAlignment="1">
      <alignment vertical="center"/>
    </xf>
    <xf numFmtId="182" fontId="19" fillId="0" borderId="0" xfId="0" applyNumberFormat="1" applyFont="1" applyFill="1" applyAlignment="1">
      <alignment vertical="center"/>
    </xf>
    <xf numFmtId="182" fontId="21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37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vertical="center"/>
    </xf>
    <xf numFmtId="37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>
      <alignment vertical="center"/>
    </xf>
    <xf numFmtId="0" fontId="3" fillId="0" borderId="7" xfId="0" applyFont="1" applyFill="1" applyBorder="1"/>
    <xf numFmtId="37" fontId="3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/>
    <xf numFmtId="0" fontId="0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distributed" vertical="center" indent="2"/>
    </xf>
    <xf numFmtId="0" fontId="0" fillId="0" borderId="16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Alignment="1" applyProtection="1">
      <alignment vertical="center"/>
    </xf>
    <xf numFmtId="178" fontId="1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9" fontId="12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17" xfId="0" applyFont="1" applyFill="1" applyBorder="1" applyAlignment="1" applyProtection="1">
      <alignment horizontal="distributed" vertical="center" wrapText="1"/>
    </xf>
    <xf numFmtId="0" fontId="9" fillId="0" borderId="17" xfId="0" applyFont="1" applyFill="1" applyBorder="1"/>
    <xf numFmtId="0" fontId="9" fillId="0" borderId="0" xfId="0" applyFont="1" applyFill="1" applyBorder="1"/>
    <xf numFmtId="0" fontId="0" fillId="0" borderId="0" xfId="0" applyFont="1" applyFill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8" xfId="0" applyFont="1" applyFill="1" applyBorder="1"/>
    <xf numFmtId="0" fontId="0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distributed" vertical="center"/>
    </xf>
    <xf numFmtId="37" fontId="3" fillId="0" borderId="0" xfId="0" applyNumberFormat="1" applyFont="1" applyFill="1" applyAlignment="1" applyProtection="1">
      <alignment vertical="center"/>
    </xf>
    <xf numFmtId="178" fontId="3" fillId="0" borderId="0" xfId="0" applyNumberFormat="1" applyFont="1" applyFill="1" applyAlignment="1" applyProtection="1">
      <alignment vertical="center"/>
    </xf>
    <xf numFmtId="179" fontId="3" fillId="0" borderId="0" xfId="0" applyNumberFormat="1" applyFont="1" applyFill="1" applyAlignment="1" applyProtection="1">
      <alignment vertical="center"/>
    </xf>
    <xf numFmtId="183" fontId="3" fillId="0" borderId="21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/>
    <xf numFmtId="183" fontId="9" fillId="0" borderId="0" xfId="0" applyNumberFormat="1" applyFont="1" applyFill="1" applyBorder="1"/>
    <xf numFmtId="183" fontId="0" fillId="0" borderId="0" xfId="0" applyNumberFormat="1" applyFont="1" applyFill="1" applyBorder="1" applyAlignment="1" applyProtection="1">
      <alignment horizontal="distributed" vertical="center"/>
    </xf>
    <xf numFmtId="0" fontId="0" fillId="0" borderId="7" xfId="0" applyFont="1" applyFill="1" applyBorder="1"/>
    <xf numFmtId="0" fontId="3" fillId="0" borderId="22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horizontal="center" vertical="center"/>
    </xf>
    <xf numFmtId="37" fontId="16" fillId="0" borderId="0" xfId="0" applyNumberFormat="1" applyFont="1" applyFill="1" applyAlignment="1" applyProtection="1">
      <alignment vertical="center"/>
    </xf>
    <xf numFmtId="37" fontId="0" fillId="0" borderId="24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Alignment="1" applyProtection="1">
      <alignment vertical="center"/>
    </xf>
    <xf numFmtId="37" fontId="12" fillId="0" borderId="25" xfId="0" applyNumberFormat="1" applyFont="1" applyFill="1" applyBorder="1" applyAlignment="1" applyProtection="1">
      <alignment vertical="center"/>
    </xf>
    <xf numFmtId="37" fontId="16" fillId="0" borderId="25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26" xfId="0" applyFont="1" applyFill="1" applyBorder="1" applyAlignment="1">
      <alignment vertical="center"/>
    </xf>
    <xf numFmtId="37" fontId="0" fillId="0" borderId="26" xfId="0" applyNumberFormat="1" applyFont="1" applyFill="1" applyBorder="1" applyAlignment="1" applyProtection="1">
      <alignment vertical="center"/>
    </xf>
    <xf numFmtId="0" fontId="0" fillId="0" borderId="27" xfId="0" applyFont="1" applyFill="1" applyBorder="1" applyAlignment="1" applyProtection="1">
      <alignment vertical="center"/>
    </xf>
    <xf numFmtId="0" fontId="12" fillId="0" borderId="25" xfId="0" applyFont="1" applyFill="1" applyBorder="1" applyAlignment="1" applyProtection="1">
      <alignment vertical="center"/>
    </xf>
    <xf numFmtId="0" fontId="0" fillId="0" borderId="26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7" fontId="9" fillId="0" borderId="0" xfId="0" applyNumberFormat="1" applyFont="1" applyFill="1" applyAlignment="1" applyProtection="1">
      <alignment vertical="center"/>
    </xf>
    <xf numFmtId="37" fontId="0" fillId="0" borderId="21" xfId="0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78" fontId="12" fillId="0" borderId="21" xfId="0" applyNumberFormat="1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0" fillId="0" borderId="5" xfId="0" applyFont="1" applyFill="1" applyBorder="1" applyAlignment="1">
      <alignment horizontal="justify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justify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0" fillId="0" borderId="21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3" fillId="0" borderId="21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176" fontId="8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31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top" shrinkToFit="1"/>
    </xf>
    <xf numFmtId="0" fontId="0" fillId="0" borderId="34" xfId="0" applyFont="1" applyFill="1" applyBorder="1" applyAlignment="1">
      <alignment horizontal="center" vertical="center" shrinkToFit="1"/>
    </xf>
    <xf numFmtId="38" fontId="12" fillId="0" borderId="21" xfId="2" applyFont="1" applyFill="1" applyBorder="1" applyAlignment="1">
      <alignment vertical="center"/>
    </xf>
    <xf numFmtId="38" fontId="8" fillId="0" borderId="0" xfId="2" applyFont="1" applyFill="1" applyAlignment="1">
      <alignment horizontal="right" vertical="center"/>
    </xf>
    <xf numFmtId="38" fontId="8" fillId="0" borderId="0" xfId="2" applyFont="1" applyFill="1" applyAlignment="1">
      <alignment horizontal="left" vertical="center"/>
    </xf>
    <xf numFmtId="38" fontId="3" fillId="0" borderId="40" xfId="2" applyFont="1" applyFill="1" applyBorder="1" applyAlignment="1">
      <alignment horizontal="center" vertical="center"/>
    </xf>
    <xf numFmtId="38" fontId="16" fillId="0" borderId="42" xfId="2" applyFont="1" applyFill="1" applyBorder="1" applyAlignment="1">
      <alignment horizontal="right" vertical="center"/>
    </xf>
    <xf numFmtId="38" fontId="16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distributed" vertical="center" indent="1"/>
    </xf>
    <xf numFmtId="38" fontId="12" fillId="0" borderId="47" xfId="2" applyFont="1" applyFill="1" applyBorder="1" applyAlignment="1">
      <alignment horizontal="right" vertical="center"/>
    </xf>
    <xf numFmtId="38" fontId="12" fillId="0" borderId="48" xfId="2" applyFont="1" applyFill="1" applyBorder="1" applyAlignment="1">
      <alignment horizontal="right" vertical="center"/>
    </xf>
    <xf numFmtId="38" fontId="12" fillId="0" borderId="48" xfId="2" applyFont="1" applyFill="1" applyBorder="1" applyAlignment="1">
      <alignment vertical="center" shrinkToFit="1"/>
    </xf>
    <xf numFmtId="38" fontId="12" fillId="0" borderId="47" xfId="2" applyFont="1" applyFill="1" applyBorder="1" applyAlignment="1" applyProtection="1">
      <alignment horizontal="right" vertical="center"/>
      <protection locked="0"/>
    </xf>
    <xf numFmtId="38" fontId="12" fillId="0" borderId="21" xfId="2" applyFont="1" applyFill="1" applyBorder="1" applyAlignment="1" applyProtection="1">
      <alignment horizontal="right" vertical="center"/>
      <protection locked="0"/>
    </xf>
    <xf numFmtId="38" fontId="3" fillId="0" borderId="49" xfId="2" applyFont="1" applyFill="1" applyBorder="1" applyAlignment="1">
      <alignment horizontal="distributed" vertical="center" indent="1"/>
    </xf>
    <xf numFmtId="38" fontId="12" fillId="0" borderId="34" xfId="2" applyFont="1" applyFill="1" applyBorder="1" applyAlignment="1">
      <alignment horizontal="right" vertical="center"/>
    </xf>
    <xf numFmtId="38" fontId="12" fillId="0" borderId="35" xfId="2" applyFont="1" applyFill="1" applyBorder="1" applyAlignment="1">
      <alignment horizontal="right" vertical="center"/>
    </xf>
    <xf numFmtId="38" fontId="12" fillId="0" borderId="50" xfId="2" applyFont="1" applyFill="1" applyBorder="1" applyAlignment="1">
      <alignment horizontal="right" vertical="center"/>
    </xf>
    <xf numFmtId="38" fontId="8" fillId="0" borderId="51" xfId="2" applyFont="1" applyFill="1" applyBorder="1" applyAlignment="1">
      <alignment horizontal="distributed" vertical="center" indent="1"/>
    </xf>
    <xf numFmtId="38" fontId="16" fillId="0" borderId="39" xfId="2" applyFont="1" applyFill="1" applyBorder="1" applyAlignment="1">
      <alignment horizontal="right" vertical="center"/>
    </xf>
    <xf numFmtId="38" fontId="16" fillId="0" borderId="40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distributed" vertical="center" indent="1"/>
    </xf>
    <xf numFmtId="38" fontId="12" fillId="0" borderId="5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54" xfId="2" applyFont="1" applyFill="1" applyBorder="1" applyAlignment="1">
      <alignment horizontal="distributed" vertical="center" indent="1"/>
    </xf>
    <xf numFmtId="38" fontId="3" fillId="0" borderId="44" xfId="2" applyFont="1" applyFill="1" applyBorder="1" applyAlignment="1">
      <alignment horizontal="distributed" vertical="center" indent="1"/>
    </xf>
    <xf numFmtId="38" fontId="12" fillId="0" borderId="55" xfId="2" applyFont="1" applyFill="1" applyBorder="1" applyAlignment="1">
      <alignment horizontal="right" vertical="center"/>
    </xf>
    <xf numFmtId="38" fontId="12" fillId="0" borderId="34" xfId="2" applyFont="1" applyFill="1" applyBorder="1" applyAlignment="1">
      <alignment vertical="center" shrinkToFit="1"/>
    </xf>
    <xf numFmtId="38" fontId="16" fillId="0" borderId="53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38" fontId="12" fillId="0" borderId="37" xfId="2" applyFont="1" applyFill="1" applyBorder="1" applyAlignment="1" applyProtection="1">
      <alignment vertical="center"/>
      <protection locked="0"/>
    </xf>
    <xf numFmtId="38" fontId="12" fillId="0" borderId="53" xfId="2" applyFont="1" applyFill="1" applyBorder="1" applyAlignment="1">
      <alignment vertical="center" shrinkToFit="1"/>
    </xf>
    <xf numFmtId="38" fontId="12" fillId="0" borderId="53" xfId="2" applyFont="1" applyFill="1" applyBorder="1" applyAlignment="1" applyProtection="1">
      <alignment vertical="center"/>
      <protection locked="0"/>
    </xf>
    <xf numFmtId="38" fontId="12" fillId="0" borderId="55" xfId="2" applyFont="1" applyFill="1" applyBorder="1" applyAlignment="1" applyProtection="1">
      <alignment vertical="center"/>
      <protection locked="0"/>
    </xf>
    <xf numFmtId="38" fontId="8" fillId="0" borderId="56" xfId="2" applyFont="1" applyFill="1" applyBorder="1" applyAlignment="1">
      <alignment horizontal="distributed" vertical="center" indent="1"/>
    </xf>
    <xf numFmtId="38" fontId="16" fillId="0" borderId="57" xfId="2" applyFont="1" applyFill="1" applyBorder="1" applyAlignment="1">
      <alignment horizontal="right" vertical="center"/>
    </xf>
    <xf numFmtId="38" fontId="16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distributed" vertical="center" indent="1"/>
    </xf>
    <xf numFmtId="38" fontId="5" fillId="0" borderId="41" xfId="2" applyFont="1" applyFill="1" applyBorder="1" applyAlignment="1">
      <alignment horizontal="distributed" vertical="center" indent="1"/>
    </xf>
    <xf numFmtId="38" fontId="3" fillId="0" borderId="60" xfId="2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56" fontId="9" fillId="0" borderId="0" xfId="0" applyNumberFormat="1" applyFont="1" applyFill="1"/>
    <xf numFmtId="56" fontId="0" fillId="0" borderId="0" xfId="0" applyNumberFormat="1" applyFont="1" applyFill="1"/>
    <xf numFmtId="38" fontId="0" fillId="0" borderId="0" xfId="2" applyFont="1" applyFill="1" applyBorder="1"/>
    <xf numFmtId="37" fontId="12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>
      <alignment vertical="center"/>
    </xf>
    <xf numFmtId="37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 applyProtection="1">
      <alignment vertical="center"/>
    </xf>
    <xf numFmtId="181" fontId="12" fillId="4" borderId="0" xfId="0" applyNumberFormat="1" applyFont="1" applyFill="1" applyBorder="1" applyAlignment="1">
      <alignment vertical="center"/>
    </xf>
    <xf numFmtId="0" fontId="3" fillId="4" borderId="0" xfId="0" applyFont="1" applyFill="1" applyAlignment="1" applyProtection="1">
      <alignment horizontal="right" vertical="top"/>
    </xf>
    <xf numFmtId="39" fontId="12" fillId="0" borderId="21" xfId="0" applyNumberFormat="1" applyFont="1" applyFill="1" applyBorder="1" applyAlignment="1" applyProtection="1">
      <alignment vertical="center"/>
    </xf>
    <xf numFmtId="183" fontId="16" fillId="0" borderId="21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Alignment="1" applyProtection="1">
      <alignment horizontal="right" vertical="center"/>
    </xf>
    <xf numFmtId="182" fontId="16" fillId="0" borderId="0" xfId="0" applyNumberFormat="1" applyFont="1" applyFill="1" applyAlignment="1" applyProtection="1">
      <alignment vertical="center"/>
    </xf>
    <xf numFmtId="182" fontId="16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Alignment="1" applyProtection="1">
      <alignment vertical="center"/>
    </xf>
    <xf numFmtId="182" fontId="12" fillId="0" borderId="0" xfId="0" applyNumberFormat="1" applyFont="1" applyFill="1" applyAlignment="1" applyProtection="1">
      <alignment vertical="center"/>
    </xf>
    <xf numFmtId="181" fontId="12" fillId="0" borderId="0" xfId="0" applyNumberFormat="1" applyFont="1" applyFill="1" applyAlignment="1" applyProtection="1">
      <alignment horizontal="right" vertical="center"/>
    </xf>
    <xf numFmtId="182" fontId="12" fillId="0" borderId="0" xfId="0" applyNumberFormat="1" applyFont="1" applyFill="1" applyAlignment="1" applyProtection="1">
      <alignment horizontal="right" vertical="center"/>
    </xf>
    <xf numFmtId="183" fontId="12" fillId="0" borderId="21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Alignment="1" applyProtection="1">
      <alignment vertical="center"/>
    </xf>
    <xf numFmtId="183" fontId="12" fillId="0" borderId="37" xfId="0" applyNumberFormat="1" applyFont="1" applyFill="1" applyBorder="1" applyAlignment="1" applyProtection="1">
      <alignment horizontal="right" vertical="center"/>
    </xf>
    <xf numFmtId="182" fontId="12" fillId="0" borderId="1" xfId="0" applyNumberFormat="1" applyFont="1" applyFill="1" applyBorder="1" applyAlignment="1" applyProtection="1">
      <alignment vertical="center"/>
    </xf>
    <xf numFmtId="182" fontId="12" fillId="0" borderId="1" xfId="0" applyNumberFormat="1" applyFont="1" applyFill="1" applyBorder="1" applyAlignment="1" applyProtection="1">
      <alignment horizontal="right" vertical="center"/>
    </xf>
    <xf numFmtId="0" fontId="12" fillId="0" borderId="21" xfId="0" applyFont="1" applyFill="1" applyBorder="1"/>
    <xf numFmtId="1" fontId="12" fillId="0" borderId="25" xfId="0" applyNumberFormat="1" applyFont="1" applyFill="1" applyBorder="1" applyAlignment="1" applyProtection="1">
      <alignment vertical="center"/>
    </xf>
    <xf numFmtId="1" fontId="12" fillId="0" borderId="0" xfId="0" applyNumberFormat="1" applyFont="1" applyFill="1" applyAlignment="1" applyProtection="1">
      <alignment vertical="center"/>
    </xf>
    <xf numFmtId="37" fontId="12" fillId="0" borderId="61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Alignment="1">
      <alignment horizontal="right" vertical="top"/>
    </xf>
    <xf numFmtId="37" fontId="3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37" fontId="8" fillId="0" borderId="0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5" xfId="0" applyFont="1" applyFill="1" applyBorder="1" applyAlignment="1">
      <alignment horizontal="justify" vertical="center"/>
    </xf>
    <xf numFmtId="176" fontId="8" fillId="2" borderId="0" xfId="0" applyNumberFormat="1" applyFont="1" applyFill="1" applyBorder="1" applyAlignment="1" applyProtection="1">
      <alignment horizontal="right" vertical="center"/>
    </xf>
    <xf numFmtId="0" fontId="8" fillId="2" borderId="21" xfId="0" applyFont="1" applyFill="1" applyBorder="1" applyAlignment="1" applyProtection="1">
      <alignment horizontal="distributed" vertical="center"/>
    </xf>
    <xf numFmtId="0" fontId="9" fillId="1" borderId="5" xfId="0" applyFont="1" applyFill="1" applyBorder="1" applyAlignment="1">
      <alignment horizontal="justify" vertical="center"/>
    </xf>
    <xf numFmtId="0" fontId="8" fillId="1" borderId="21" xfId="0" applyFont="1" applyFill="1" applyBorder="1" applyAlignment="1" applyProtection="1">
      <alignment horizontal="distributed" vertical="center"/>
    </xf>
    <xf numFmtId="9" fontId="5" fillId="0" borderId="0" xfId="1" applyFont="1" applyFill="1" applyAlignment="1">
      <alignment shrinkToFit="1"/>
    </xf>
    <xf numFmtId="0" fontId="0" fillId="0" borderId="0" xfId="0" applyFont="1" applyFill="1" applyAlignment="1">
      <alignment shrinkToFit="1"/>
    </xf>
    <xf numFmtId="176" fontId="0" fillId="0" borderId="0" xfId="0" applyNumberFormat="1" applyFont="1" applyFill="1" applyBorder="1"/>
    <xf numFmtId="176" fontId="12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3" fillId="0" borderId="7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0" fillId="0" borderId="0" xfId="2" applyFont="1" applyFill="1"/>
    <xf numFmtId="38" fontId="0" fillId="0" borderId="0" xfId="2" applyFont="1" applyFill="1" applyAlignment="1">
      <alignment horizontal="center" shrinkToFit="1"/>
    </xf>
    <xf numFmtId="38" fontId="0" fillId="0" borderId="0" xfId="2" applyFont="1" applyFill="1" applyAlignment="1">
      <alignment shrinkToFit="1"/>
    </xf>
    <xf numFmtId="38" fontId="0" fillId="0" borderId="0" xfId="2" applyFont="1" applyFill="1" applyAlignment="1">
      <alignment horizontal="center"/>
    </xf>
    <xf numFmtId="38" fontId="0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top"/>
    </xf>
    <xf numFmtId="176" fontId="8" fillId="1" borderId="0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176" fontId="8" fillId="3" borderId="0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Alignment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justify" vertical="center"/>
    </xf>
    <xf numFmtId="0" fontId="8" fillId="3" borderId="21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vertical="top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9" fillId="0" borderId="19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55" xfId="0" applyFont="1" applyFill="1" applyBorder="1" applyProtection="1"/>
    <xf numFmtId="0" fontId="3" fillId="0" borderId="64" xfId="0" applyFont="1" applyFill="1" applyBorder="1" applyAlignment="1">
      <alignment horizontal="left" vertical="center"/>
    </xf>
    <xf numFmtId="0" fontId="0" fillId="0" borderId="55" xfId="0" applyFont="1" applyFill="1" applyBorder="1"/>
    <xf numFmtId="0" fontId="3" fillId="0" borderId="96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vertical="center"/>
    </xf>
    <xf numFmtId="39" fontId="3" fillId="0" borderId="21" xfId="0" applyNumberFormat="1" applyFont="1" applyFill="1" applyBorder="1" applyAlignment="1" applyProtection="1">
      <alignment vertical="center"/>
    </xf>
    <xf numFmtId="181" fontId="12" fillId="0" borderId="21" xfId="0" applyNumberFormat="1" applyFont="1" applyFill="1" applyBorder="1" applyAlignment="1" applyProtection="1">
      <alignment vertical="center"/>
    </xf>
    <xf numFmtId="182" fontId="12" fillId="0" borderId="0" xfId="0" applyNumberFormat="1" applyFont="1" applyFill="1" applyBorder="1" applyAlignment="1">
      <alignment vertical="center"/>
    </xf>
    <xf numFmtId="181" fontId="16" fillId="0" borderId="19" xfId="0" applyNumberFormat="1" applyFont="1" applyFill="1" applyBorder="1" applyAlignment="1" applyProtection="1">
      <alignment vertical="center"/>
    </xf>
    <xf numFmtId="37" fontId="12" fillId="0" borderId="21" xfId="0" applyNumberFormat="1" applyFont="1" applyFill="1" applyBorder="1" applyAlignment="1" applyProtection="1">
      <alignment horizontal="center" vertical="center"/>
    </xf>
    <xf numFmtId="37" fontId="12" fillId="0" borderId="21" xfId="0" applyNumberFormat="1" applyFont="1" applyFill="1" applyBorder="1" applyAlignment="1" applyProtection="1">
      <alignment vertical="center"/>
    </xf>
    <xf numFmtId="0" fontId="0" fillId="0" borderId="19" xfId="0" applyFont="1" applyFill="1" applyBorder="1"/>
    <xf numFmtId="0" fontId="8" fillId="0" borderId="0" xfId="0" applyFont="1" applyFill="1" applyBorder="1" applyAlignment="1">
      <alignment horizontal="distributed" vertical="center"/>
    </xf>
    <xf numFmtId="181" fontId="16" fillId="4" borderId="19" xfId="0" applyNumberFormat="1" applyFont="1" applyFill="1" applyBorder="1" applyAlignment="1">
      <alignment vertical="center"/>
    </xf>
    <xf numFmtId="181" fontId="16" fillId="4" borderId="0" xfId="0" applyNumberFormat="1" applyFont="1" applyFill="1" applyBorder="1" applyAlignment="1">
      <alignment vertical="center"/>
    </xf>
    <xf numFmtId="182" fontId="12" fillId="4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12" fillId="4" borderId="1" xfId="0" applyNumberFormat="1" applyFont="1" applyFill="1" applyBorder="1" applyAlignment="1">
      <alignment vertical="center"/>
    </xf>
    <xf numFmtId="58" fontId="3" fillId="0" borderId="0" xfId="0" applyNumberFormat="1" applyFont="1" applyFill="1" applyBorder="1" applyAlignment="1" applyProtection="1"/>
    <xf numFmtId="0" fontId="9" fillId="0" borderId="0" xfId="0" applyFont="1" applyFill="1" applyBorder="1" applyAlignment="1">
      <alignment vertical="center"/>
    </xf>
    <xf numFmtId="176" fontId="16" fillId="0" borderId="19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0" fillId="0" borderId="37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38" fontId="0" fillId="0" borderId="0" xfId="2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0" fillId="0" borderId="0" xfId="0" applyFont="1"/>
    <xf numFmtId="0" fontId="0" fillId="0" borderId="0" xfId="0" applyFont="1" applyFill="1" applyAlignment="1">
      <alignment horizontal="right"/>
    </xf>
    <xf numFmtId="38" fontId="8" fillId="5" borderId="41" xfId="2" applyFont="1" applyFill="1" applyBorder="1" applyAlignment="1">
      <alignment horizontal="distributed" vertical="center" indent="1"/>
    </xf>
    <xf numFmtId="38" fontId="3" fillId="5" borderId="45" xfId="2" applyFont="1" applyFill="1" applyBorder="1" applyAlignment="1">
      <alignment horizontal="distributed" vertical="center" indent="1"/>
    </xf>
    <xf numFmtId="38" fontId="3" fillId="5" borderId="52" xfId="2" applyFont="1" applyFill="1" applyBorder="1" applyAlignment="1">
      <alignment horizontal="distributed" vertical="center" indent="1"/>
    </xf>
    <xf numFmtId="38" fontId="3" fillId="6" borderId="4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 applyProtection="1">
      <alignment horizontal="left" vertical="center"/>
    </xf>
    <xf numFmtId="176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top"/>
    </xf>
    <xf numFmtId="182" fontId="16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181" fontId="16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Alignment="1" applyProtection="1">
      <alignment horizontal="right" vertical="center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horizontal="center" shrinkToFit="1"/>
    </xf>
    <xf numFmtId="38" fontId="0" fillId="0" borderId="0" xfId="2" applyFont="1" applyFill="1" applyAlignment="1">
      <alignment horizontal="right"/>
    </xf>
    <xf numFmtId="38" fontId="16" fillId="0" borderId="0" xfId="2" applyFont="1" applyFill="1" applyBorder="1" applyAlignment="1" applyProtection="1">
      <alignment horizontal="right" vertical="center"/>
    </xf>
    <xf numFmtId="38" fontId="16" fillId="0" borderId="0" xfId="2" applyFont="1" applyFill="1" applyAlignment="1" applyProtection="1">
      <alignment horizontal="right" vertical="center"/>
    </xf>
    <xf numFmtId="38" fontId="14" fillId="0" borderId="0" xfId="2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7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distributed" vertical="center"/>
    </xf>
    <xf numFmtId="183" fontId="16" fillId="0" borderId="21" xfId="0" applyNumberFormat="1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184" fontId="12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 applyProtection="1">
      <alignment vertical="center"/>
    </xf>
    <xf numFmtId="38" fontId="12" fillId="0" borderId="0" xfId="2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distributed" vertical="center"/>
    </xf>
    <xf numFmtId="38" fontId="12" fillId="0" borderId="21" xfId="2" applyFont="1" applyFill="1" applyBorder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8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38" fontId="3" fillId="0" borderId="39" xfId="2" applyFont="1" applyFill="1" applyBorder="1" applyAlignment="1">
      <alignment horizontal="center" vertical="center"/>
    </xf>
    <xf numFmtId="38" fontId="3" fillId="6" borderId="39" xfId="2" applyFont="1" applyFill="1" applyBorder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center"/>
    </xf>
    <xf numFmtId="38" fontId="0" fillId="0" borderId="0" xfId="2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 shrinkToFit="1"/>
    </xf>
    <xf numFmtId="38" fontId="12" fillId="0" borderId="43" xfId="2" applyFont="1" applyFill="1" applyBorder="1" applyAlignment="1">
      <alignment vertical="center" shrinkToFit="1"/>
    </xf>
    <xf numFmtId="38" fontId="12" fillId="0" borderId="46" xfId="2" applyFont="1" applyFill="1" applyBorder="1" applyAlignment="1">
      <alignment vertical="center" shrinkToFit="1"/>
    </xf>
    <xf numFmtId="38" fontId="12" fillId="0" borderId="42" xfId="2" applyFont="1" applyFill="1" applyBorder="1" applyAlignment="1">
      <alignment vertical="center" shrinkToFit="1"/>
    </xf>
    <xf numFmtId="38" fontId="12" fillId="0" borderId="47" xfId="2" applyFont="1" applyFill="1" applyBorder="1" applyAlignment="1">
      <alignment vertical="center" shrinkToFit="1"/>
    </xf>
    <xf numFmtId="38" fontId="12" fillId="0" borderId="5" xfId="2" applyFont="1" applyFill="1" applyBorder="1" applyAlignment="1">
      <alignment vertical="center" shrinkToFit="1"/>
    </xf>
    <xf numFmtId="38" fontId="12" fillId="0" borderId="21" xfId="2" applyFont="1" applyFill="1" applyBorder="1" applyAlignment="1">
      <alignment vertical="center" shrinkToFit="1"/>
    </xf>
    <xf numFmtId="38" fontId="12" fillId="0" borderId="55" xfId="2" applyFont="1" applyFill="1" applyBorder="1" applyAlignment="1">
      <alignment vertical="center" shrinkToFit="1"/>
    </xf>
    <xf numFmtId="0" fontId="12" fillId="0" borderId="43" xfId="2" applyNumberFormat="1" applyFont="1" applyFill="1" applyBorder="1" applyAlignment="1">
      <alignment vertical="center" shrinkToFit="1"/>
    </xf>
    <xf numFmtId="0" fontId="12" fillId="0" borderId="42" xfId="2" applyNumberFormat="1" applyFont="1" applyFill="1" applyBorder="1" applyAlignment="1">
      <alignment vertical="center" shrinkToFit="1"/>
    </xf>
    <xf numFmtId="0" fontId="12" fillId="0" borderId="0" xfId="2" applyNumberFormat="1" applyFont="1" applyFill="1" applyBorder="1" applyAlignment="1">
      <alignment vertical="center" shrinkToFit="1"/>
    </xf>
    <xf numFmtId="0" fontId="12" fillId="0" borderId="21" xfId="2" applyNumberFormat="1" applyFont="1" applyFill="1" applyBorder="1" applyAlignment="1">
      <alignment vertical="center" shrinkToFit="1"/>
    </xf>
    <xf numFmtId="0" fontId="12" fillId="0" borderId="47" xfId="2" applyNumberFormat="1" applyFont="1" applyFill="1" applyBorder="1" applyAlignment="1">
      <alignment vertical="center" shrinkToFit="1"/>
    </xf>
    <xf numFmtId="0" fontId="12" fillId="0" borderId="5" xfId="2" applyNumberFormat="1" applyFont="1" applyFill="1" applyBorder="1" applyAlignment="1">
      <alignment vertical="center" shrinkToFit="1"/>
    </xf>
    <xf numFmtId="38" fontId="12" fillId="0" borderId="32" xfId="2" applyFont="1" applyFill="1" applyBorder="1" applyAlignment="1">
      <alignment vertical="center" shrinkToFit="1"/>
    </xf>
    <xf numFmtId="0" fontId="0" fillId="0" borderId="0" xfId="0" applyFont="1" applyBorder="1"/>
    <xf numFmtId="188" fontId="3" fillId="0" borderId="21" xfId="0" applyNumberFormat="1" applyFont="1" applyFill="1" applyBorder="1" applyAlignment="1" applyProtection="1">
      <alignment horizontal="center"/>
    </xf>
    <xf numFmtId="188" fontId="0" fillId="0" borderId="0" xfId="0" applyNumberFormat="1" applyFont="1" applyFill="1" applyBorder="1"/>
    <xf numFmtId="188" fontId="3" fillId="0" borderId="0" xfId="0" applyNumberFormat="1" applyFont="1" applyFill="1" applyBorder="1" applyAlignment="1" applyProtection="1">
      <alignment horizontal="center"/>
    </xf>
    <xf numFmtId="37" fontId="3" fillId="0" borderId="5" xfId="0" applyNumberFormat="1" applyFont="1" applyFill="1" applyBorder="1" applyAlignment="1" applyProtection="1">
      <alignment horizontal="left" vertical="center"/>
    </xf>
    <xf numFmtId="181" fontId="3" fillId="0" borderId="21" xfId="0" applyNumberFormat="1" applyFont="1" applyFill="1" applyBorder="1" applyAlignment="1" applyProtection="1">
      <alignment horizontal="right"/>
    </xf>
    <xf numFmtId="181" fontId="0" fillId="0" borderId="0" xfId="0" applyNumberFormat="1" applyFont="1" applyFill="1" applyBorder="1"/>
    <xf numFmtId="181" fontId="3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/>
    </xf>
    <xf numFmtId="176" fontId="16" fillId="0" borderId="31" xfId="0" applyNumberFormat="1" applyFont="1" applyFill="1" applyBorder="1" applyAlignment="1">
      <alignment horizontal="right" vertical="center"/>
    </xf>
    <xf numFmtId="176" fontId="16" fillId="0" borderId="21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176" fontId="12" fillId="0" borderId="0" xfId="0" applyNumberFormat="1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distributed" vertical="center"/>
    </xf>
    <xf numFmtId="176" fontId="16" fillId="0" borderId="0" xfId="0" applyNumberFormat="1" applyFont="1" applyFill="1" applyAlignment="1">
      <alignment horizontal="right" vertical="center"/>
    </xf>
    <xf numFmtId="0" fontId="3" fillId="0" borderId="98" xfId="0" applyFont="1" applyFill="1" applyBorder="1" applyAlignment="1" applyProtection="1">
      <alignment horizontal="center" vertical="center"/>
    </xf>
    <xf numFmtId="37" fontId="12" fillId="0" borderId="99" xfId="0" applyNumberFormat="1" applyFont="1" applyFill="1" applyBorder="1" applyAlignment="1" applyProtection="1">
      <alignment vertical="center"/>
    </xf>
    <xf numFmtId="37" fontId="12" fillId="0" borderId="100" xfId="0" applyNumberFormat="1" applyFont="1" applyFill="1" applyBorder="1" applyAlignment="1" applyProtection="1">
      <alignment vertical="center"/>
    </xf>
    <xf numFmtId="37" fontId="16" fillId="0" borderId="100" xfId="0" applyNumberFormat="1" applyFont="1" applyFill="1" applyBorder="1" applyAlignment="1" applyProtection="1">
      <alignment vertical="center"/>
    </xf>
    <xf numFmtId="37" fontId="12" fillId="0" borderId="101" xfId="0" applyNumberFormat="1" applyFont="1" applyFill="1" applyBorder="1" applyAlignment="1" applyProtection="1">
      <alignment vertical="center"/>
    </xf>
    <xf numFmtId="0" fontId="3" fillId="0" borderId="100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/>
    </xf>
    <xf numFmtId="185" fontId="16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Alignment="1">
      <alignment horizontal="right" vertical="center"/>
    </xf>
    <xf numFmtId="176" fontId="12" fillId="0" borderId="37" xfId="0" applyNumberFormat="1" applyFont="1" applyFill="1" applyBorder="1" applyAlignment="1">
      <alignment horizontal="right" vertical="center"/>
    </xf>
    <xf numFmtId="185" fontId="12" fillId="0" borderId="0" xfId="0" applyNumberFormat="1" applyFont="1" applyFill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0" fontId="16" fillId="0" borderId="2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distributed" vertical="center" indent="1"/>
    </xf>
    <xf numFmtId="0" fontId="12" fillId="0" borderId="6" xfId="0" applyFont="1" applyFill="1" applyBorder="1" applyAlignment="1">
      <alignment horizontal="distributed" vertical="center" indent="1"/>
    </xf>
    <xf numFmtId="0" fontId="12" fillId="0" borderId="1" xfId="0" applyFont="1" applyFill="1" applyBorder="1" applyAlignment="1">
      <alignment horizontal="center" vertical="center"/>
    </xf>
    <xf numFmtId="176" fontId="23" fillId="4" borderId="2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8" fontId="4" fillId="0" borderId="21" xfId="2" applyFont="1" applyFill="1" applyBorder="1" applyAlignment="1">
      <alignment vertical="center"/>
    </xf>
    <xf numFmtId="38" fontId="4" fillId="0" borderId="5" xfId="2" applyFont="1" applyFill="1" applyBorder="1" applyAlignment="1">
      <alignment horizontal="right" vertical="center"/>
    </xf>
    <xf numFmtId="187" fontId="4" fillId="0" borderId="21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184" fontId="4" fillId="0" borderId="21" xfId="0" applyNumberFormat="1" applyFont="1" applyFill="1" applyBorder="1" applyAlignment="1">
      <alignment horizontal="right" vertical="center"/>
    </xf>
    <xf numFmtId="184" fontId="4" fillId="0" borderId="6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left" vertical="center"/>
    </xf>
    <xf numFmtId="176" fontId="8" fillId="0" borderId="37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2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right"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horizontal="right" vertical="center"/>
    </xf>
    <xf numFmtId="176" fontId="3" fillId="0" borderId="31" xfId="0" applyNumberFormat="1" applyFont="1" applyFill="1" applyBorder="1" applyAlignment="1" applyProtection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176" fontId="3" fillId="0" borderId="20" xfId="0" applyNumberFormat="1" applyFont="1" applyFill="1" applyBorder="1" applyAlignment="1" applyProtection="1">
      <alignment horizontal="center" vertical="center"/>
    </xf>
    <xf numFmtId="176" fontId="3" fillId="0" borderId="37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8" fillId="0" borderId="37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3" fillId="0" borderId="31" xfId="0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176" fontId="3" fillId="0" borderId="20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25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left" vertical="center"/>
    </xf>
    <xf numFmtId="37" fontId="0" fillId="0" borderId="43" xfId="0" applyNumberFormat="1" applyFont="1" applyFill="1" applyBorder="1" applyAlignment="1" applyProtection="1">
      <alignment horizontal="center" vertical="center"/>
    </xf>
    <xf numFmtId="37" fontId="0" fillId="0" borderId="32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37" fontId="3" fillId="0" borderId="29" xfId="0" applyNumberFormat="1" applyFont="1" applyFill="1" applyBorder="1" applyAlignment="1" applyProtection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horizontal="center" vertical="center"/>
    </xf>
    <xf numFmtId="37" fontId="3" fillId="0" borderId="43" xfId="0" applyNumberFormat="1" applyFont="1" applyFill="1" applyBorder="1" applyAlignment="1" applyProtection="1">
      <alignment horizontal="center" vertical="center"/>
    </xf>
    <xf numFmtId="37" fontId="3" fillId="0" borderId="32" xfId="0" applyNumberFormat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37" fontId="3" fillId="0" borderId="33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28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37" fontId="0" fillId="0" borderId="35" xfId="0" applyNumberFormat="1" applyFont="1" applyFill="1" applyBorder="1" applyAlignment="1" applyProtection="1">
      <alignment horizontal="center" vertical="center"/>
    </xf>
    <xf numFmtId="37" fontId="0" fillId="0" borderId="33" xfId="0" applyNumberFormat="1" applyFont="1" applyFill="1" applyBorder="1" applyAlignment="1" applyProtection="1">
      <alignment horizontal="center" vertical="center"/>
    </xf>
    <xf numFmtId="37" fontId="3" fillId="0" borderId="36" xfId="0" applyNumberFormat="1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vertical="center"/>
    </xf>
    <xf numFmtId="0" fontId="3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9" fillId="0" borderId="5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9" fillId="0" borderId="6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right" vertical="center"/>
    </xf>
    <xf numFmtId="181" fontId="3" fillId="0" borderId="21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181" fontId="8" fillId="0" borderId="21" xfId="0" applyNumberFormat="1" applyFont="1" applyFill="1" applyBorder="1" applyAlignment="1" applyProtection="1">
      <alignment horizontal="right" vertical="center"/>
    </xf>
    <xf numFmtId="181" fontId="3" fillId="0" borderId="19" xfId="0" applyNumberFormat="1" applyFont="1" applyFill="1" applyBorder="1" applyAlignment="1" applyProtection="1">
      <alignment horizontal="right" vertical="center"/>
    </xf>
    <xf numFmtId="0" fontId="3" fillId="0" borderId="62" xfId="0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181" fontId="3" fillId="0" borderId="31" xfId="0" applyNumberFormat="1" applyFont="1" applyFill="1" applyBorder="1" applyAlignment="1" applyProtection="1">
      <alignment horizontal="right" vertical="center"/>
    </xf>
    <xf numFmtId="181" fontId="3" fillId="0" borderId="3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182" fontId="12" fillId="4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right" vertical="center"/>
    </xf>
    <xf numFmtId="181" fontId="12" fillId="4" borderId="0" xfId="0" applyNumberFormat="1" applyFont="1" applyFill="1" applyBorder="1" applyAlignment="1" applyProtection="1">
      <alignment horizontal="right" vertical="center"/>
    </xf>
    <xf numFmtId="181" fontId="12" fillId="4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Alignment="1">
      <alignment horizontal="right" vertical="center"/>
    </xf>
    <xf numFmtId="181" fontId="12" fillId="0" borderId="2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right" vertical="center"/>
    </xf>
    <xf numFmtId="181" fontId="12" fillId="0" borderId="37" xfId="0" applyNumberFormat="1" applyFont="1" applyFill="1" applyBorder="1" applyAlignment="1" applyProtection="1">
      <alignment horizontal="right" vertical="center"/>
    </xf>
    <xf numFmtId="181" fontId="12" fillId="0" borderId="0" xfId="0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 applyProtection="1">
      <alignment horizontal="right" vertical="center"/>
    </xf>
    <xf numFmtId="181" fontId="16" fillId="0" borderId="19" xfId="0" applyNumberFormat="1" applyFont="1" applyFill="1" applyBorder="1" applyAlignment="1" applyProtection="1">
      <alignment horizontal="right" vertical="center"/>
    </xf>
    <xf numFmtId="182" fontId="12" fillId="0" borderId="0" xfId="0" applyNumberFormat="1" applyFont="1" applyFill="1" applyBorder="1" applyAlignment="1" applyProtection="1">
      <alignment horizontal="right" vertical="center"/>
    </xf>
    <xf numFmtId="181" fontId="16" fillId="0" borderId="0" xfId="0" applyNumberFormat="1" applyFont="1" applyFill="1" applyBorder="1" applyAlignment="1" applyProtection="1">
      <alignment horizontal="right" vertical="center"/>
    </xf>
    <xf numFmtId="182" fontId="12" fillId="0" borderId="21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181" fontId="16" fillId="0" borderId="31" xfId="0" applyNumberFormat="1" applyFont="1" applyFill="1" applyBorder="1" applyAlignment="1" applyProtection="1">
      <alignment horizontal="right" vertical="center"/>
    </xf>
    <xf numFmtId="181" fontId="16" fillId="0" borderId="2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top"/>
    </xf>
    <xf numFmtId="37" fontId="3" fillId="4" borderId="7" xfId="0" applyNumberFormat="1" applyFont="1" applyFill="1" applyBorder="1" applyAlignment="1" applyProtection="1">
      <alignment horizontal="right"/>
    </xf>
    <xf numFmtId="182" fontId="16" fillId="0" borderId="61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Border="1" applyAlignment="1" applyProtection="1">
      <alignment vertical="center"/>
    </xf>
    <xf numFmtId="181" fontId="16" fillId="0" borderId="61" xfId="0" applyNumberFormat="1" applyFont="1" applyFill="1" applyBorder="1" applyAlignment="1" applyProtection="1">
      <alignment horizontal="right" vertical="center"/>
    </xf>
    <xf numFmtId="182" fontId="16" fillId="0" borderId="61" xfId="0" applyNumberFormat="1" applyFont="1" applyFill="1" applyBorder="1" applyAlignment="1" applyProtection="1">
      <alignment horizontal="right" vertical="center"/>
    </xf>
    <xf numFmtId="182" fontId="16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67" xfId="0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181" fontId="16" fillId="0" borderId="61" xfId="0" applyNumberFormat="1" applyFont="1" applyFill="1" applyBorder="1" applyAlignment="1" applyProtection="1">
      <alignment vertical="center"/>
    </xf>
    <xf numFmtId="181" fontId="16" fillId="0" borderId="0" xfId="0" applyNumberFormat="1" applyFont="1" applyFill="1" applyBorder="1" applyAlignment="1" applyProtection="1">
      <alignment vertical="center"/>
    </xf>
    <xf numFmtId="0" fontId="3" fillId="4" borderId="43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181" fontId="16" fillId="4" borderId="19" xfId="0" applyNumberFormat="1" applyFont="1" applyFill="1" applyBorder="1" applyAlignment="1" applyProtection="1">
      <alignment horizontal="right" vertical="center"/>
    </xf>
    <xf numFmtId="181" fontId="16" fillId="4" borderId="0" xfId="0" applyNumberFormat="1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Alignment="1" applyProtection="1">
      <alignment horizontal="right" vertical="center"/>
    </xf>
    <xf numFmtId="177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horizontal="center" shrinkToFit="1"/>
    </xf>
    <xf numFmtId="38" fontId="0" fillId="0" borderId="63" xfId="2" applyFont="1" applyFill="1" applyBorder="1" applyAlignment="1">
      <alignment horizontal="right" shrinkToFit="1"/>
    </xf>
    <xf numFmtId="38" fontId="0" fillId="0" borderId="0" xfId="2" applyFont="1" applyFill="1" applyAlignment="1">
      <alignment horizontal="right"/>
    </xf>
    <xf numFmtId="38" fontId="16" fillId="0" borderId="0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>
      <alignment horizontal="right"/>
    </xf>
    <xf numFmtId="38" fontId="0" fillId="0" borderId="0" xfId="2" applyFont="1" applyFill="1" applyBorder="1" applyAlignment="1">
      <alignment horizontal="center"/>
    </xf>
    <xf numFmtId="38" fontId="16" fillId="0" borderId="0" xfId="2" applyFont="1" applyFill="1" applyAlignment="1" applyProtection="1">
      <alignment horizontal="right" vertical="center"/>
    </xf>
    <xf numFmtId="38" fontId="14" fillId="0" borderId="0" xfId="2" applyFont="1" applyFill="1" applyBorder="1" applyAlignment="1" applyProtection="1">
      <alignment horizontal="center" vertical="center"/>
    </xf>
    <xf numFmtId="38" fontId="0" fillId="0" borderId="0" xfId="2" applyFont="1" applyFill="1" applyBorder="1" applyAlignment="1" applyProtection="1">
      <alignment horizontal="center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7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3" fillId="0" borderId="77" xfId="0" applyFont="1" applyFill="1" applyBorder="1" applyAlignment="1" applyProtection="1">
      <alignment horizontal="left" vertical="top" wrapText="1"/>
    </xf>
    <xf numFmtId="0" fontId="3" fillId="0" borderId="78" xfId="0" applyFont="1" applyFill="1" applyBorder="1" applyAlignment="1" applyProtection="1">
      <alignment horizontal="left" vertical="top" wrapText="1"/>
    </xf>
    <xf numFmtId="0" fontId="3" fillId="0" borderId="79" xfId="0" applyFont="1" applyFill="1" applyBorder="1" applyAlignment="1" applyProtection="1">
      <alignment horizontal="left" vertical="top" wrapText="1"/>
    </xf>
    <xf numFmtId="0" fontId="3" fillId="0" borderId="80" xfId="0" applyFont="1" applyFill="1" applyBorder="1" applyAlignment="1" applyProtection="1">
      <alignment horizontal="left" vertical="top" wrapText="1"/>
    </xf>
    <xf numFmtId="0" fontId="3" fillId="0" borderId="81" xfId="0" applyFont="1" applyFill="1" applyBorder="1" applyAlignment="1" applyProtection="1">
      <alignment horizontal="left" vertical="top" wrapText="1"/>
    </xf>
    <xf numFmtId="0" fontId="3" fillId="0" borderId="82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center" vertical="center"/>
    </xf>
    <xf numFmtId="0" fontId="0" fillId="0" borderId="71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49" fontId="18" fillId="0" borderId="0" xfId="3" applyNumberFormat="1" applyFont="1" applyFill="1" applyAlignment="1">
      <alignment horizontal="distributed" vertical="top"/>
    </xf>
    <xf numFmtId="49" fontId="18" fillId="0" borderId="0" xfId="3" applyNumberFormat="1" applyFont="1" applyFill="1" applyBorder="1" applyAlignment="1">
      <alignment horizontal="distributed" vertical="top"/>
    </xf>
    <xf numFmtId="0" fontId="9" fillId="0" borderId="0" xfId="0" applyFont="1" applyFill="1" applyAlignment="1" applyProtection="1">
      <alignment horizontal="distributed" vertical="center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3" fillId="0" borderId="95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>
      <alignment horizontal="center" vertical="center"/>
    </xf>
    <xf numFmtId="0" fontId="3" fillId="0" borderId="83" xfId="0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19" xfId="0" applyFont="1" applyFill="1" applyBorder="1" applyAlignment="1" applyProtection="1">
      <alignment horizontal="distributed" vertical="center" wrapText="1"/>
    </xf>
    <xf numFmtId="0" fontId="0" fillId="0" borderId="15" xfId="0" applyFont="1" applyFill="1" applyBorder="1" applyAlignment="1" applyProtection="1">
      <alignment horizontal="distributed" vertical="center" wrapText="1"/>
    </xf>
    <xf numFmtId="0" fontId="0" fillId="0" borderId="72" xfId="0" applyFont="1" applyFill="1" applyBorder="1" applyAlignment="1" applyProtection="1">
      <alignment horizontal="distributed" vertical="center" wrapText="1"/>
    </xf>
    <xf numFmtId="0" fontId="0" fillId="0" borderId="73" xfId="0" applyFont="1" applyFill="1" applyBorder="1" applyAlignment="1" applyProtection="1">
      <alignment horizontal="distributed" vertical="center" wrapText="1"/>
    </xf>
    <xf numFmtId="183" fontId="16" fillId="0" borderId="97" xfId="0" applyNumberFormat="1" applyFont="1" applyFill="1" applyBorder="1" applyAlignment="1" applyProtection="1">
      <alignment vertical="center"/>
    </xf>
    <xf numFmtId="183" fontId="16" fillId="0" borderId="21" xfId="0" applyNumberFormat="1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horizontal="distributed" vertical="center" indent="2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distributed" vertical="center" wrapText="1"/>
    </xf>
    <xf numFmtId="0" fontId="0" fillId="0" borderId="75" xfId="0" applyFont="1" applyFill="1" applyBorder="1" applyAlignment="1" applyProtection="1">
      <alignment horizontal="distributed" vertical="center" wrapText="1"/>
    </xf>
    <xf numFmtId="0" fontId="0" fillId="0" borderId="76" xfId="0" applyFont="1" applyFill="1" applyBorder="1" applyAlignment="1" applyProtection="1">
      <alignment horizontal="distributed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37" fontId="0" fillId="0" borderId="24" xfId="0" applyNumberFormat="1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9" fillId="0" borderId="61" xfId="0" applyFont="1" applyFill="1" applyBorder="1" applyAlignment="1" applyProtection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3" fillId="0" borderId="84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distributed" vertical="center"/>
    </xf>
    <xf numFmtId="0" fontId="8" fillId="1" borderId="0" xfId="0" applyFont="1" applyFill="1" applyBorder="1" applyAlignment="1" applyProtection="1">
      <alignment horizontal="justify" vertical="center"/>
    </xf>
    <xf numFmtId="0" fontId="5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justify" vertical="center"/>
    </xf>
    <xf numFmtId="0" fontId="3" fillId="0" borderId="43" xfId="0" applyFont="1" applyFill="1" applyBorder="1" applyAlignment="1" applyProtection="1">
      <alignment horizontal="distributed" vertical="center"/>
    </xf>
    <xf numFmtId="0" fontId="0" fillId="0" borderId="35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justify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justify" vertical="center"/>
    </xf>
    <xf numFmtId="0" fontId="0" fillId="2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184" fontId="1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176" fontId="12" fillId="0" borderId="31" xfId="0" applyNumberFormat="1" applyFont="1" applyFill="1" applyBorder="1" applyAlignment="1">
      <alignment horizontal="right" vertical="center"/>
    </xf>
    <xf numFmtId="176" fontId="12" fillId="0" borderId="1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184" fontId="12" fillId="0" borderId="21" xfId="0" applyNumberFormat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6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2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5" xfId="0" applyFont="1" applyFill="1" applyBorder="1" applyAlignment="1">
      <alignment horizontal="center" vertical="distributed" textRotation="255"/>
    </xf>
    <xf numFmtId="0" fontId="0" fillId="0" borderId="63" xfId="0" applyFont="1" applyFill="1" applyBorder="1" applyAlignment="1">
      <alignment horizontal="center" vertical="distributed" textRotation="255"/>
    </xf>
    <xf numFmtId="0" fontId="0" fillId="0" borderId="47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distributed" textRotation="255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33" xfId="0" applyFont="1" applyFill="1" applyBorder="1" applyAlignment="1">
      <alignment horizontal="center" vertical="distributed" textRotation="255"/>
    </xf>
    <xf numFmtId="0" fontId="0" fillId="0" borderId="4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6" fontId="16" fillId="0" borderId="1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 vertical="top"/>
    </xf>
    <xf numFmtId="0" fontId="0" fillId="0" borderId="63" xfId="0" applyFont="1" applyFill="1" applyBorder="1" applyAlignment="1">
      <alignment horizontal="center" vertical="top"/>
    </xf>
    <xf numFmtId="184" fontId="16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184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84" fontId="0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16" fillId="0" borderId="2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176" fontId="16" fillId="0" borderId="31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180" fontId="0" fillId="0" borderId="0" xfId="0" applyNumberFormat="1" applyFont="1" applyFill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/>
    <xf numFmtId="38" fontId="16" fillId="0" borderId="19" xfId="2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center"/>
    </xf>
    <xf numFmtId="184" fontId="16" fillId="0" borderId="19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76" fontId="16" fillId="0" borderId="0" xfId="0" applyNumberFormat="1" applyFont="1" applyFill="1" applyAlignment="1">
      <alignment horizontal="right" vertical="center"/>
    </xf>
    <xf numFmtId="184" fontId="16" fillId="0" borderId="0" xfId="0" applyNumberFormat="1" applyFont="1" applyFill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38" fontId="16" fillId="0" borderId="31" xfId="2" applyFont="1" applyFill="1" applyBorder="1" applyAlignment="1">
      <alignment horizontal="right" vertical="center"/>
    </xf>
    <xf numFmtId="38" fontId="12" fillId="0" borderId="21" xfId="2" applyFont="1" applyFill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12" fillId="0" borderId="0" xfId="2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0" fontId="12" fillId="0" borderId="19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horizontal="right" vertical="center"/>
    </xf>
    <xf numFmtId="0" fontId="12" fillId="0" borderId="1" xfId="0" applyFont="1" applyFill="1" applyBorder="1" applyAlignment="1">
      <alignment horizontal="distributed" vertical="center" indent="1"/>
    </xf>
    <xf numFmtId="0" fontId="12" fillId="0" borderId="0" xfId="0" applyFont="1" applyFill="1" applyBorder="1" applyAlignment="1">
      <alignment horizontal="distributed" vertical="center" indent="1"/>
    </xf>
    <xf numFmtId="18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 indent="1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/>
    </xf>
    <xf numFmtId="38" fontId="3" fillId="0" borderId="86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horizontal="center" vertical="center"/>
    </xf>
    <xf numFmtId="38" fontId="3" fillId="0" borderId="39" xfId="2" applyFont="1" applyFill="1" applyBorder="1" applyAlignment="1">
      <alignment horizontal="center" vertical="center"/>
    </xf>
    <xf numFmtId="38" fontId="0" fillId="0" borderId="62" xfId="2" applyFont="1" applyFill="1" applyBorder="1" applyAlignment="1">
      <alignment horizontal="center" vertical="center"/>
    </xf>
    <xf numFmtId="38" fontId="0" fillId="0" borderId="87" xfId="2" applyFont="1" applyFill="1" applyBorder="1" applyAlignment="1">
      <alignment horizontal="center" vertical="center"/>
    </xf>
    <xf numFmtId="38" fontId="3" fillId="0" borderId="4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4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/>
    </xf>
    <xf numFmtId="38" fontId="4" fillId="0" borderId="0" xfId="2" applyFont="1" applyFill="1" applyAlignment="1" applyProtection="1">
      <alignment horizontal="center" vertical="center"/>
    </xf>
    <xf numFmtId="38" fontId="0" fillId="0" borderId="0" xfId="2" applyFont="1" applyFill="1" applyAlignment="1">
      <alignment horizontal="center" vertical="center"/>
    </xf>
    <xf numFmtId="38" fontId="3" fillId="0" borderId="0" xfId="2" applyFont="1" applyFill="1" applyAlignment="1">
      <alignment horizontal="right" vertical="center"/>
    </xf>
    <xf numFmtId="38" fontId="0" fillId="0" borderId="0" xfId="2" applyFont="1" applyFill="1" applyAlignment="1">
      <alignment horizontal="right"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Fill="1" applyAlignment="1" applyProtection="1">
      <alignment horizontal="left" vertical="center"/>
    </xf>
    <xf numFmtId="38" fontId="0" fillId="0" borderId="0" xfId="2" applyFont="1" applyFill="1" applyAlignment="1">
      <alignment horizontal="left" vertical="center"/>
    </xf>
    <xf numFmtId="38" fontId="3" fillId="6" borderId="86" xfId="2" applyFont="1" applyFill="1" applyBorder="1" applyAlignment="1">
      <alignment horizontal="center" vertical="center"/>
    </xf>
    <xf numFmtId="38" fontId="3" fillId="6" borderId="51" xfId="2" applyFont="1" applyFill="1" applyBorder="1" applyAlignment="1">
      <alignment horizontal="center" vertical="center"/>
    </xf>
    <xf numFmtId="38" fontId="3" fillId="6" borderId="62" xfId="2" applyFont="1" applyFill="1" applyBorder="1" applyAlignment="1">
      <alignment horizontal="center" vertical="center"/>
    </xf>
    <xf numFmtId="38" fontId="3" fillId="6" borderId="39" xfId="2" applyFont="1" applyFill="1" applyBorder="1" applyAlignment="1">
      <alignment horizontal="center" vertical="center"/>
    </xf>
    <xf numFmtId="38" fontId="0" fillId="6" borderId="62" xfId="2" applyFont="1" applyFill="1" applyBorder="1" applyAlignment="1">
      <alignment horizontal="center" vertical="center"/>
    </xf>
    <xf numFmtId="38" fontId="0" fillId="6" borderId="87" xfId="2" applyFont="1" applyFill="1" applyBorder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38" fontId="8" fillId="0" borderId="88" xfId="2" applyFont="1" applyFill="1" applyBorder="1" applyAlignment="1">
      <alignment horizontal="center" vertical="center"/>
    </xf>
    <xf numFmtId="38" fontId="0" fillId="0" borderId="89" xfId="2" applyFont="1" applyFill="1" applyBorder="1" applyAlignment="1">
      <alignment horizontal="center" vertical="center"/>
    </xf>
    <xf numFmtId="38" fontId="0" fillId="0" borderId="90" xfId="2" applyFont="1" applyFill="1" applyBorder="1" applyAlignment="1">
      <alignment horizontal="center" vertical="center"/>
    </xf>
    <xf numFmtId="38" fontId="0" fillId="0" borderId="91" xfId="2" applyFont="1" applyFill="1" applyBorder="1" applyAlignment="1">
      <alignment horizontal="center" vertical="center"/>
    </xf>
    <xf numFmtId="38" fontId="0" fillId="0" borderId="92" xfId="2" applyFont="1" applyFill="1" applyBorder="1" applyAlignment="1">
      <alignment horizontal="center" vertical="center"/>
    </xf>
    <xf numFmtId="38" fontId="0" fillId="0" borderId="93" xfId="2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35"/>
  <sheetViews>
    <sheetView showGridLines="0" tabSelected="1" view="pageBreakPreview" zoomScale="60" zoomScaleNormal="100" workbookViewId="0">
      <selection activeCell="V14" sqref="V14"/>
    </sheetView>
  </sheetViews>
  <sheetFormatPr defaultColWidth="5.625" defaultRowHeight="20.100000000000001" customHeight="1"/>
  <cols>
    <col min="1" max="1" width="4.625" style="1" customWidth="1"/>
    <col min="2" max="16384" width="5.625" style="1"/>
  </cols>
  <sheetData>
    <row r="6" spans="2:21" ht="20.100000000000001" customHeight="1">
      <c r="B6" s="494" t="s">
        <v>478</v>
      </c>
      <c r="C6" s="491"/>
      <c r="D6" s="495" t="s">
        <v>487</v>
      </c>
      <c r="E6" s="496"/>
      <c r="F6" s="496"/>
      <c r="G6" s="496"/>
      <c r="H6" s="496"/>
      <c r="I6" s="496"/>
      <c r="J6" s="496"/>
      <c r="K6" s="496"/>
      <c r="L6" s="496"/>
      <c r="M6" s="496"/>
      <c r="N6" s="306"/>
      <c r="O6" s="305"/>
      <c r="P6" s="305"/>
    </row>
    <row r="7" spans="2:21" ht="20.100000000000001" customHeight="1">
      <c r="B7" s="491"/>
      <c r="C7" s="491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306"/>
      <c r="O7" s="305"/>
      <c r="P7" s="305"/>
    </row>
    <row r="11" spans="2:21" ht="20.100000000000001" customHeight="1">
      <c r="D11" s="490" t="s">
        <v>733</v>
      </c>
      <c r="E11" s="491"/>
      <c r="F11" s="492" t="s">
        <v>484</v>
      </c>
      <c r="G11" s="493"/>
      <c r="H11" s="493"/>
      <c r="I11" s="493"/>
      <c r="J11" s="305"/>
      <c r="K11" s="305"/>
      <c r="L11" s="305"/>
      <c r="M11" s="305"/>
      <c r="N11" s="305"/>
      <c r="O11" s="305"/>
      <c r="P11" s="305"/>
    </row>
    <row r="12" spans="2:21" ht="20.100000000000001" customHeight="1">
      <c r="D12" s="490" t="s">
        <v>734</v>
      </c>
      <c r="E12" s="491"/>
      <c r="F12" s="492" t="s">
        <v>479</v>
      </c>
      <c r="G12" s="493"/>
      <c r="H12" s="493"/>
      <c r="I12" s="493"/>
      <c r="J12" s="493"/>
      <c r="K12" s="493"/>
      <c r="L12" s="493"/>
      <c r="M12" s="305"/>
      <c r="N12" s="305"/>
      <c r="O12" s="305"/>
      <c r="P12" s="305"/>
    </row>
    <row r="13" spans="2:21" ht="20.100000000000001" customHeight="1">
      <c r="D13" s="490" t="s">
        <v>735</v>
      </c>
      <c r="E13" s="491"/>
      <c r="F13" s="492" t="s">
        <v>947</v>
      </c>
      <c r="G13" s="493"/>
      <c r="H13" s="493"/>
      <c r="I13" s="493"/>
      <c r="J13" s="305"/>
      <c r="K13" s="305"/>
      <c r="L13" s="305"/>
      <c r="M13" s="305"/>
      <c r="N13" s="305"/>
      <c r="O13" s="305"/>
      <c r="P13" s="305"/>
      <c r="T13" s="299"/>
      <c r="U13" s="299"/>
    </row>
    <row r="14" spans="2:21" ht="20.100000000000001" customHeight="1">
      <c r="D14" s="490" t="s">
        <v>736</v>
      </c>
      <c r="E14" s="491"/>
      <c r="F14" s="492" t="s">
        <v>948</v>
      </c>
      <c r="G14" s="493"/>
      <c r="H14" s="493"/>
      <c r="I14" s="493"/>
      <c r="J14" s="305"/>
      <c r="K14" s="305"/>
      <c r="L14" s="305"/>
      <c r="M14" s="305"/>
      <c r="N14" s="305"/>
      <c r="O14" s="305"/>
      <c r="P14" s="305"/>
    </row>
    <row r="15" spans="2:21" ht="20.100000000000001" customHeight="1">
      <c r="D15" s="490" t="s">
        <v>737</v>
      </c>
      <c r="E15" s="491"/>
      <c r="F15" s="492" t="s">
        <v>480</v>
      </c>
      <c r="G15" s="493"/>
      <c r="H15" s="493"/>
      <c r="I15" s="493"/>
      <c r="J15" s="305"/>
      <c r="K15" s="305"/>
      <c r="L15" s="305"/>
      <c r="M15" s="305"/>
      <c r="N15" s="305"/>
      <c r="O15" s="305"/>
      <c r="P15" s="305"/>
    </row>
    <row r="16" spans="2:21" ht="20.100000000000001" customHeight="1">
      <c r="D16" s="490" t="s">
        <v>738</v>
      </c>
      <c r="E16" s="491"/>
      <c r="F16" s="492" t="s">
        <v>481</v>
      </c>
      <c r="G16" s="493"/>
      <c r="H16" s="493"/>
      <c r="I16" s="493"/>
      <c r="J16" s="493"/>
      <c r="K16" s="493"/>
      <c r="L16" s="493"/>
      <c r="M16" s="305"/>
      <c r="N16" s="305"/>
      <c r="O16" s="305"/>
      <c r="P16" s="305"/>
    </row>
    <row r="17" spans="4:25" ht="20.100000000000001" customHeight="1">
      <c r="D17" s="490" t="s">
        <v>739</v>
      </c>
      <c r="E17" s="491"/>
      <c r="F17" s="492" t="s">
        <v>482</v>
      </c>
      <c r="G17" s="493"/>
      <c r="H17" s="493"/>
      <c r="I17" s="493"/>
      <c r="J17" s="493"/>
      <c r="K17" s="305"/>
      <c r="L17" s="305"/>
      <c r="M17" s="305"/>
      <c r="N17" s="305"/>
      <c r="O17" s="305"/>
      <c r="P17" s="305"/>
    </row>
    <row r="18" spans="4:25" ht="20.100000000000001" customHeight="1">
      <c r="D18" s="490" t="s">
        <v>740</v>
      </c>
      <c r="E18" s="491"/>
      <c r="F18" s="492" t="s">
        <v>949</v>
      </c>
      <c r="G18" s="492"/>
      <c r="H18" s="492"/>
      <c r="I18" s="492"/>
      <c r="J18" s="492"/>
      <c r="K18" s="492"/>
      <c r="L18" s="492"/>
      <c r="M18" s="492"/>
      <c r="N18" s="492"/>
      <c r="O18" s="305"/>
      <c r="P18" s="305"/>
      <c r="Y18" s="299"/>
    </row>
    <row r="19" spans="4:25" ht="20.100000000000001" customHeight="1">
      <c r="D19" s="490"/>
      <c r="E19" s="491"/>
      <c r="F19" s="492" t="s">
        <v>483</v>
      </c>
      <c r="G19" s="493"/>
      <c r="H19" s="493"/>
      <c r="I19" s="493"/>
      <c r="J19" s="493"/>
      <c r="K19" s="493"/>
      <c r="L19" s="493"/>
      <c r="M19" s="305"/>
      <c r="N19" s="305"/>
      <c r="O19" s="305"/>
      <c r="P19" s="305"/>
    </row>
    <row r="20" spans="4:25" ht="20.100000000000001" customHeight="1">
      <c r="D20" s="490" t="s">
        <v>741</v>
      </c>
      <c r="E20" s="491"/>
      <c r="F20" s="492" t="s">
        <v>950</v>
      </c>
      <c r="G20" s="493"/>
      <c r="H20" s="493"/>
      <c r="I20" s="493"/>
      <c r="J20" s="493"/>
      <c r="K20" s="305"/>
      <c r="L20" s="305"/>
      <c r="M20" s="305"/>
      <c r="N20" s="305"/>
      <c r="O20" s="305"/>
      <c r="P20" s="305"/>
    </row>
    <row r="21" spans="4:25" ht="20.100000000000001" customHeight="1">
      <c r="D21" s="490" t="s">
        <v>742</v>
      </c>
      <c r="E21" s="491"/>
      <c r="F21" s="23" t="s">
        <v>953</v>
      </c>
      <c r="O21" s="305"/>
      <c r="P21" s="305"/>
    </row>
    <row r="22" spans="4:25" ht="20.100000000000001" customHeight="1">
      <c r="D22" s="490" t="s">
        <v>743</v>
      </c>
      <c r="E22" s="491"/>
      <c r="F22" s="492" t="s">
        <v>959</v>
      </c>
      <c r="G22" s="493"/>
      <c r="H22" s="493"/>
      <c r="I22" s="493"/>
      <c r="J22" s="493"/>
      <c r="K22" s="493"/>
      <c r="L22" s="493"/>
      <c r="M22" s="493"/>
      <c r="N22" s="493"/>
      <c r="O22" s="305"/>
    </row>
    <row r="23" spans="4:25" ht="20.100000000000001" customHeight="1">
      <c r="D23" s="490" t="s">
        <v>744</v>
      </c>
      <c r="E23" s="491"/>
      <c r="F23" s="265" t="s">
        <v>952</v>
      </c>
      <c r="G23" s="360"/>
      <c r="H23" s="360"/>
      <c r="I23" s="360"/>
      <c r="J23" s="360"/>
      <c r="K23" s="360"/>
      <c r="L23" s="305"/>
      <c r="M23" s="305"/>
      <c r="N23" s="305"/>
      <c r="O23" s="305"/>
    </row>
    <row r="24" spans="4:25" ht="20.100000000000001" customHeight="1">
      <c r="D24" s="490" t="s">
        <v>951</v>
      </c>
      <c r="E24" s="491"/>
      <c r="F24" s="265" t="s">
        <v>938</v>
      </c>
      <c r="G24" s="360"/>
      <c r="H24" s="360"/>
      <c r="I24" s="360"/>
      <c r="J24" s="360"/>
      <c r="K24" s="305"/>
      <c r="L24" s="305"/>
      <c r="M24" s="305"/>
      <c r="N24" s="305"/>
      <c r="O24" s="305"/>
    </row>
    <row r="26" spans="4:25" ht="20.100000000000001" customHeight="1">
      <c r="D26" s="300"/>
    </row>
    <row r="27" spans="4:25" ht="20.100000000000001" customHeight="1">
      <c r="D27" s="300"/>
    </row>
    <row r="28" spans="4:25" ht="20.100000000000001" customHeight="1">
      <c r="D28" s="300"/>
    </row>
    <row r="29" spans="4:25" ht="20.100000000000001" customHeight="1">
      <c r="D29" s="300"/>
    </row>
    <row r="30" spans="4:25" ht="20.100000000000001" customHeight="1">
      <c r="D30" s="300"/>
    </row>
    <row r="31" spans="4:25" ht="20.100000000000001" customHeight="1">
      <c r="D31" s="300"/>
    </row>
    <row r="32" spans="4:25" ht="20.100000000000001" customHeight="1">
      <c r="D32" s="300"/>
    </row>
    <row r="33" spans="4:7" ht="20.100000000000001" customHeight="1">
      <c r="D33" s="300"/>
      <c r="G33" s="50"/>
    </row>
    <row r="34" spans="4:7" ht="20.100000000000001" customHeight="1">
      <c r="D34" s="300"/>
      <c r="G34" s="50"/>
    </row>
    <row r="35" spans="4:7" ht="20.100000000000001" customHeight="1">
      <c r="D35" s="300"/>
    </row>
  </sheetData>
  <mergeCells count="27">
    <mergeCell ref="D24:E24"/>
    <mergeCell ref="D23:E23"/>
    <mergeCell ref="D18:E18"/>
    <mergeCell ref="D19:E19"/>
    <mergeCell ref="F19:L19"/>
    <mergeCell ref="D20:E20"/>
    <mergeCell ref="F22:N22"/>
    <mergeCell ref="D22:E22"/>
    <mergeCell ref="D21:E21"/>
    <mergeCell ref="F20:J20"/>
    <mergeCell ref="F18:N18"/>
    <mergeCell ref="B6:C7"/>
    <mergeCell ref="F11:I11"/>
    <mergeCell ref="F13:I13"/>
    <mergeCell ref="F12:L12"/>
    <mergeCell ref="D11:E11"/>
    <mergeCell ref="D6:M7"/>
    <mergeCell ref="D12:E12"/>
    <mergeCell ref="D13:E13"/>
    <mergeCell ref="D16:E16"/>
    <mergeCell ref="D17:E17"/>
    <mergeCell ref="D14:E14"/>
    <mergeCell ref="D15:E15"/>
    <mergeCell ref="F17:J17"/>
    <mergeCell ref="F16:L16"/>
    <mergeCell ref="F14:I14"/>
    <mergeCell ref="F15:I15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firstPageNumber="9" orientation="portrait" r:id="rId1"/>
  <headerFooter scaleWithDoc="0" alignWithMargins="0">
    <oddFooter>&amp;C9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view="pageBreakPreview" topLeftCell="A15" zoomScale="60" zoomScaleNormal="60" workbookViewId="0"/>
  </sheetViews>
  <sheetFormatPr defaultColWidth="10.625" defaultRowHeight="20.45" customHeight="1"/>
  <cols>
    <col min="1" max="1" width="16.375" style="311" customWidth="1"/>
    <col min="2" max="12" width="10.625" style="311" customWidth="1"/>
    <col min="13" max="13" width="1.5" style="311" customWidth="1"/>
    <col min="14" max="14" width="1.5" style="395" customWidth="1"/>
    <col min="15" max="18" width="10.625" style="311" customWidth="1"/>
    <col min="19" max="19" width="11.25" style="311" customWidth="1"/>
    <col min="20" max="25" width="10.625" style="311" customWidth="1"/>
    <col min="26" max="26" width="17.625" style="311" customWidth="1"/>
    <col min="27" max="16384" width="10.625" style="311"/>
  </cols>
  <sheetData>
    <row r="1" spans="1:27" ht="20.45" customHeight="1">
      <c r="A1" s="842" t="s">
        <v>961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350"/>
      <c r="N1" s="398"/>
      <c r="O1" s="528" t="s">
        <v>960</v>
      </c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348"/>
    </row>
    <row r="2" spans="1:27" ht="20.45" customHeight="1" thickBot="1">
      <c r="W2" s="366"/>
      <c r="X2" s="366"/>
      <c r="Y2" s="351"/>
      <c r="Z2" s="366" t="s">
        <v>172</v>
      </c>
      <c r="AA2" s="348"/>
    </row>
    <row r="3" spans="1:27" s="382" customFormat="1" ht="20.45" customHeight="1">
      <c r="A3" s="858" t="s">
        <v>803</v>
      </c>
      <c r="B3" s="859" t="s">
        <v>706</v>
      </c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24"/>
      <c r="N3" s="24"/>
      <c r="O3" s="870" t="s">
        <v>717</v>
      </c>
      <c r="P3" s="870"/>
      <c r="Q3" s="870"/>
      <c r="R3" s="870"/>
      <c r="S3" s="870"/>
      <c r="T3" s="870"/>
      <c r="U3" s="870"/>
      <c r="V3" s="870"/>
      <c r="W3" s="858"/>
      <c r="X3" s="383"/>
      <c r="Y3" s="865" t="s">
        <v>707</v>
      </c>
      <c r="Z3" s="859" t="s">
        <v>803</v>
      </c>
      <c r="AA3" s="24"/>
    </row>
    <row r="4" spans="1:27" s="382" customFormat="1" ht="20.45" customHeight="1">
      <c r="A4" s="867"/>
      <c r="B4" s="869" t="s">
        <v>708</v>
      </c>
      <c r="C4" s="869" t="s">
        <v>828</v>
      </c>
      <c r="D4" s="862" t="s">
        <v>709</v>
      </c>
      <c r="E4" s="386" t="s">
        <v>853</v>
      </c>
      <c r="F4" s="862" t="s">
        <v>710</v>
      </c>
      <c r="G4" s="862" t="s">
        <v>711</v>
      </c>
      <c r="H4" s="141" t="s">
        <v>712</v>
      </c>
      <c r="I4" s="864" t="s">
        <v>669</v>
      </c>
      <c r="J4" s="386" t="s">
        <v>855</v>
      </c>
      <c r="K4" s="386" t="s">
        <v>857</v>
      </c>
      <c r="L4" s="402" t="s">
        <v>859</v>
      </c>
      <c r="M4" s="142"/>
      <c r="N4" s="142"/>
      <c r="O4" s="143" t="s">
        <v>608</v>
      </c>
      <c r="P4" s="386" t="s">
        <v>862</v>
      </c>
      <c r="Q4" s="386" t="s">
        <v>864</v>
      </c>
      <c r="R4" s="386" t="s">
        <v>867</v>
      </c>
      <c r="S4" s="143" t="s">
        <v>849</v>
      </c>
      <c r="T4" s="143" t="s">
        <v>869</v>
      </c>
      <c r="U4" s="862" t="s">
        <v>871</v>
      </c>
      <c r="V4" s="386" t="s">
        <v>872</v>
      </c>
      <c r="W4" s="869" t="s">
        <v>851</v>
      </c>
      <c r="X4" s="862" t="s">
        <v>874</v>
      </c>
      <c r="Y4" s="866"/>
      <c r="Z4" s="868"/>
      <c r="AA4" s="24"/>
    </row>
    <row r="5" spans="1:27" s="382" customFormat="1" ht="20.45" customHeight="1">
      <c r="A5" s="867"/>
      <c r="B5" s="869"/>
      <c r="C5" s="869"/>
      <c r="D5" s="863"/>
      <c r="E5" s="387" t="s">
        <v>854</v>
      </c>
      <c r="F5" s="863"/>
      <c r="G5" s="863"/>
      <c r="H5" s="144" t="s">
        <v>716</v>
      </c>
      <c r="I5" s="864"/>
      <c r="J5" s="387" t="s">
        <v>856</v>
      </c>
      <c r="K5" s="387" t="s">
        <v>858</v>
      </c>
      <c r="L5" s="403" t="s">
        <v>860</v>
      </c>
      <c r="M5" s="142"/>
      <c r="N5" s="142"/>
      <c r="O5" s="145" t="s">
        <v>861</v>
      </c>
      <c r="P5" s="387" t="s">
        <v>863</v>
      </c>
      <c r="Q5" s="387" t="s">
        <v>865</v>
      </c>
      <c r="R5" s="387" t="s">
        <v>866</v>
      </c>
      <c r="S5" s="145" t="s">
        <v>868</v>
      </c>
      <c r="T5" s="145" t="s">
        <v>870</v>
      </c>
      <c r="U5" s="863"/>
      <c r="V5" s="387" t="s">
        <v>873</v>
      </c>
      <c r="W5" s="869"/>
      <c r="X5" s="863"/>
      <c r="Y5" s="866"/>
      <c r="Z5" s="868"/>
      <c r="AA5" s="24"/>
    </row>
    <row r="6" spans="1:27" s="473" customFormat="1" ht="30" customHeight="1">
      <c r="A6" s="476" t="s">
        <v>715</v>
      </c>
      <c r="B6" s="446">
        <f>SUM(B8:B24)</f>
        <v>53212</v>
      </c>
      <c r="C6" s="468">
        <f t="shared" ref="C6:V6" si="0">SUM(C8:C24)</f>
        <v>549</v>
      </c>
      <c r="D6" s="468">
        <f t="shared" si="0"/>
        <v>60</v>
      </c>
      <c r="E6" s="468">
        <f t="shared" si="0"/>
        <v>1</v>
      </c>
      <c r="F6" s="468">
        <f t="shared" si="0"/>
        <v>3383</v>
      </c>
      <c r="G6" s="468">
        <f t="shared" si="0"/>
        <v>3186</v>
      </c>
      <c r="H6" s="468">
        <f t="shared" si="0"/>
        <v>243</v>
      </c>
      <c r="I6" s="468">
        <f t="shared" si="0"/>
        <v>665</v>
      </c>
      <c r="J6" s="468">
        <f t="shared" si="0"/>
        <v>2058</v>
      </c>
      <c r="K6" s="468">
        <f t="shared" si="0"/>
        <v>8532</v>
      </c>
      <c r="L6" s="468">
        <f t="shared" si="0"/>
        <v>1080</v>
      </c>
      <c r="M6" s="468"/>
      <c r="N6" s="468"/>
      <c r="O6" s="468">
        <f t="shared" si="0"/>
        <v>1051</v>
      </c>
      <c r="P6" s="468">
        <f t="shared" si="0"/>
        <v>1179</v>
      </c>
      <c r="Q6" s="468">
        <f t="shared" si="0"/>
        <v>5682</v>
      </c>
      <c r="R6" s="468">
        <f t="shared" si="0"/>
        <v>2480</v>
      </c>
      <c r="S6" s="468">
        <f t="shared" si="0"/>
        <v>2575</v>
      </c>
      <c r="T6" s="448">
        <f t="shared" si="0"/>
        <v>10134</v>
      </c>
      <c r="U6" s="468">
        <f t="shared" si="0"/>
        <v>317</v>
      </c>
      <c r="V6" s="468">
        <f t="shared" si="0"/>
        <v>3409</v>
      </c>
      <c r="W6" s="468">
        <f>SUM(W8:W24)</f>
        <v>2603</v>
      </c>
      <c r="X6" s="468">
        <f>SUM(X8:X24)</f>
        <v>4025</v>
      </c>
      <c r="Y6" s="482">
        <v>3258</v>
      </c>
      <c r="Z6" s="477" t="s">
        <v>715</v>
      </c>
      <c r="AA6" s="478"/>
    </row>
    <row r="7" spans="1:27" s="444" customFormat="1" ht="33.75" customHeight="1">
      <c r="A7" s="479"/>
      <c r="B7" s="469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83"/>
      <c r="Z7" s="475"/>
      <c r="AA7" s="32"/>
    </row>
    <row r="8" spans="1:27" s="444" customFormat="1" ht="44.25" customHeight="1">
      <c r="A8" s="479" t="s">
        <v>535</v>
      </c>
      <c r="B8" s="484">
        <f>SUM(C8:X8)</f>
        <v>2039</v>
      </c>
      <c r="C8" s="471">
        <v>10</v>
      </c>
      <c r="D8" s="472">
        <v>2</v>
      </c>
      <c r="E8" s="472" t="s">
        <v>913</v>
      </c>
      <c r="F8" s="471">
        <v>113</v>
      </c>
      <c r="G8" s="471">
        <v>114</v>
      </c>
      <c r="H8" s="471">
        <v>8</v>
      </c>
      <c r="I8" s="471">
        <v>32</v>
      </c>
      <c r="J8" s="471">
        <v>53</v>
      </c>
      <c r="K8" s="471">
        <v>328</v>
      </c>
      <c r="L8" s="471">
        <v>46</v>
      </c>
      <c r="M8" s="471"/>
      <c r="N8" s="471"/>
      <c r="O8" s="471">
        <v>37</v>
      </c>
      <c r="P8" s="471">
        <v>41</v>
      </c>
      <c r="Q8" s="471">
        <v>290</v>
      </c>
      <c r="R8" s="471">
        <v>73</v>
      </c>
      <c r="S8" s="471">
        <v>82</v>
      </c>
      <c r="T8" s="471">
        <v>341</v>
      </c>
      <c r="U8" s="471">
        <v>9</v>
      </c>
      <c r="V8" s="471">
        <v>171</v>
      </c>
      <c r="W8" s="471">
        <v>88</v>
      </c>
      <c r="X8" s="471">
        <v>201</v>
      </c>
      <c r="Y8" s="485" t="s">
        <v>720</v>
      </c>
      <c r="Z8" s="475" t="s">
        <v>535</v>
      </c>
      <c r="AA8" s="32"/>
    </row>
    <row r="9" spans="1:27" s="444" customFormat="1" ht="44.25" customHeight="1">
      <c r="A9" s="479" t="s">
        <v>536</v>
      </c>
      <c r="B9" s="484">
        <f t="shared" ref="B9:B24" si="1">SUM(C9:X9)</f>
        <v>3545</v>
      </c>
      <c r="C9" s="471">
        <v>22</v>
      </c>
      <c r="D9" s="471">
        <v>2</v>
      </c>
      <c r="E9" s="472" t="s">
        <v>913</v>
      </c>
      <c r="F9" s="472">
        <v>215</v>
      </c>
      <c r="G9" s="471">
        <v>205</v>
      </c>
      <c r="H9" s="471">
        <v>11</v>
      </c>
      <c r="I9" s="471">
        <v>54</v>
      </c>
      <c r="J9" s="471">
        <v>144</v>
      </c>
      <c r="K9" s="471">
        <v>586</v>
      </c>
      <c r="L9" s="471">
        <v>79</v>
      </c>
      <c r="M9" s="471"/>
      <c r="N9" s="471"/>
      <c r="O9" s="471">
        <v>84</v>
      </c>
      <c r="P9" s="471">
        <v>76</v>
      </c>
      <c r="Q9" s="471">
        <v>397</v>
      </c>
      <c r="R9" s="471">
        <v>176</v>
      </c>
      <c r="S9" s="471">
        <v>176</v>
      </c>
      <c r="T9" s="471">
        <v>661</v>
      </c>
      <c r="U9" s="471">
        <v>16</v>
      </c>
      <c r="V9" s="471">
        <v>248</v>
      </c>
      <c r="W9" s="471">
        <v>154</v>
      </c>
      <c r="X9" s="471">
        <v>239</v>
      </c>
      <c r="Y9" s="485" t="s">
        <v>721</v>
      </c>
      <c r="Z9" s="475" t="s">
        <v>536</v>
      </c>
      <c r="AA9" s="32"/>
    </row>
    <row r="10" spans="1:27" s="444" customFormat="1" ht="44.25" customHeight="1">
      <c r="A10" s="479" t="s">
        <v>537</v>
      </c>
      <c r="B10" s="484">
        <f t="shared" si="1"/>
        <v>2369</v>
      </c>
      <c r="C10" s="471">
        <v>7</v>
      </c>
      <c r="D10" s="472">
        <v>2</v>
      </c>
      <c r="E10" s="472" t="s">
        <v>913</v>
      </c>
      <c r="F10" s="472">
        <v>98</v>
      </c>
      <c r="G10" s="471">
        <v>121</v>
      </c>
      <c r="H10" s="471">
        <v>25</v>
      </c>
      <c r="I10" s="471">
        <v>36</v>
      </c>
      <c r="J10" s="471">
        <v>74</v>
      </c>
      <c r="K10" s="471">
        <v>392</v>
      </c>
      <c r="L10" s="471">
        <v>39</v>
      </c>
      <c r="M10" s="471"/>
      <c r="N10" s="471"/>
      <c r="O10" s="471">
        <v>74</v>
      </c>
      <c r="P10" s="471">
        <v>58</v>
      </c>
      <c r="Q10" s="471">
        <v>446</v>
      </c>
      <c r="R10" s="471">
        <v>122</v>
      </c>
      <c r="S10" s="471">
        <v>86</v>
      </c>
      <c r="T10" s="471">
        <v>340</v>
      </c>
      <c r="U10" s="471">
        <v>6</v>
      </c>
      <c r="V10" s="471">
        <v>139</v>
      </c>
      <c r="W10" s="471">
        <v>46</v>
      </c>
      <c r="X10" s="471">
        <v>258</v>
      </c>
      <c r="Y10" s="485" t="s">
        <v>722</v>
      </c>
      <c r="Z10" s="475" t="s">
        <v>537</v>
      </c>
      <c r="AA10" s="32"/>
    </row>
    <row r="11" spans="1:27" s="444" customFormat="1" ht="44.25" customHeight="1">
      <c r="A11" s="479" t="s">
        <v>538</v>
      </c>
      <c r="B11" s="484">
        <f t="shared" si="1"/>
        <v>3316</v>
      </c>
      <c r="C11" s="471">
        <v>13</v>
      </c>
      <c r="D11" s="471">
        <v>1</v>
      </c>
      <c r="E11" s="472" t="s">
        <v>913</v>
      </c>
      <c r="F11" s="472">
        <v>145</v>
      </c>
      <c r="G11" s="471">
        <v>159</v>
      </c>
      <c r="H11" s="471">
        <v>17</v>
      </c>
      <c r="I11" s="471">
        <v>39</v>
      </c>
      <c r="J11" s="471">
        <v>90</v>
      </c>
      <c r="K11" s="471">
        <v>525</v>
      </c>
      <c r="L11" s="471">
        <v>80</v>
      </c>
      <c r="M11" s="471"/>
      <c r="N11" s="471"/>
      <c r="O11" s="471">
        <v>82</v>
      </c>
      <c r="P11" s="471">
        <v>82</v>
      </c>
      <c r="Q11" s="471">
        <v>349</v>
      </c>
      <c r="R11" s="471">
        <v>141</v>
      </c>
      <c r="S11" s="471">
        <v>175</v>
      </c>
      <c r="T11" s="471">
        <v>622</v>
      </c>
      <c r="U11" s="471">
        <v>17</v>
      </c>
      <c r="V11" s="471">
        <v>193</v>
      </c>
      <c r="W11" s="471">
        <v>322</v>
      </c>
      <c r="X11" s="471">
        <v>264</v>
      </c>
      <c r="Y11" s="485" t="s">
        <v>723</v>
      </c>
      <c r="Z11" s="475" t="s">
        <v>538</v>
      </c>
      <c r="AA11" s="32"/>
    </row>
    <row r="12" spans="1:27" s="444" customFormat="1" ht="44.25" customHeight="1">
      <c r="A12" s="479" t="s">
        <v>539</v>
      </c>
      <c r="B12" s="484">
        <f t="shared" si="1"/>
        <v>1839</v>
      </c>
      <c r="C12" s="471">
        <v>19</v>
      </c>
      <c r="D12" s="472" t="s">
        <v>913</v>
      </c>
      <c r="E12" s="472" t="s">
        <v>913</v>
      </c>
      <c r="F12" s="472">
        <v>120</v>
      </c>
      <c r="G12" s="471">
        <v>125</v>
      </c>
      <c r="H12" s="471">
        <v>5</v>
      </c>
      <c r="I12" s="471">
        <v>28</v>
      </c>
      <c r="J12" s="471">
        <v>80</v>
      </c>
      <c r="K12" s="471">
        <v>349</v>
      </c>
      <c r="L12" s="471">
        <v>38</v>
      </c>
      <c r="M12" s="471"/>
      <c r="N12" s="471"/>
      <c r="O12" s="471">
        <v>41</v>
      </c>
      <c r="P12" s="471">
        <v>57</v>
      </c>
      <c r="Q12" s="471">
        <v>195</v>
      </c>
      <c r="R12" s="471">
        <v>73</v>
      </c>
      <c r="S12" s="471">
        <v>77</v>
      </c>
      <c r="T12" s="471">
        <v>306</v>
      </c>
      <c r="U12" s="471">
        <v>12</v>
      </c>
      <c r="V12" s="471">
        <v>156</v>
      </c>
      <c r="W12" s="471">
        <v>79</v>
      </c>
      <c r="X12" s="471">
        <v>79</v>
      </c>
      <c r="Y12" s="485" t="s">
        <v>724</v>
      </c>
      <c r="Z12" s="475" t="s">
        <v>539</v>
      </c>
      <c r="AA12" s="32"/>
    </row>
    <row r="13" spans="1:27" s="444" customFormat="1" ht="44.25" customHeight="1">
      <c r="A13" s="479" t="s">
        <v>540</v>
      </c>
      <c r="B13" s="484">
        <f t="shared" si="1"/>
        <v>1942</v>
      </c>
      <c r="C13" s="471">
        <v>5</v>
      </c>
      <c r="D13" s="472">
        <v>5</v>
      </c>
      <c r="E13" s="472" t="s">
        <v>913</v>
      </c>
      <c r="F13" s="472">
        <v>110</v>
      </c>
      <c r="G13" s="471">
        <v>110</v>
      </c>
      <c r="H13" s="471">
        <v>4</v>
      </c>
      <c r="I13" s="471">
        <v>27</v>
      </c>
      <c r="J13" s="471">
        <v>61</v>
      </c>
      <c r="K13" s="471">
        <v>373</v>
      </c>
      <c r="L13" s="471">
        <v>41</v>
      </c>
      <c r="M13" s="471"/>
      <c r="N13" s="471"/>
      <c r="O13" s="471">
        <v>40</v>
      </c>
      <c r="P13" s="471">
        <v>36</v>
      </c>
      <c r="Q13" s="471">
        <v>256</v>
      </c>
      <c r="R13" s="471">
        <v>130</v>
      </c>
      <c r="S13" s="471">
        <v>78</v>
      </c>
      <c r="T13" s="471">
        <v>333</v>
      </c>
      <c r="U13" s="471">
        <v>11</v>
      </c>
      <c r="V13" s="471">
        <v>141</v>
      </c>
      <c r="W13" s="471">
        <v>60</v>
      </c>
      <c r="X13" s="471">
        <v>121</v>
      </c>
      <c r="Y13" s="485" t="s">
        <v>725</v>
      </c>
      <c r="Z13" s="475" t="s">
        <v>540</v>
      </c>
      <c r="AA13" s="32"/>
    </row>
    <row r="14" spans="1:27" s="444" customFormat="1" ht="44.25" customHeight="1">
      <c r="A14" s="479" t="s">
        <v>541</v>
      </c>
      <c r="B14" s="484">
        <f t="shared" si="1"/>
        <v>1680</v>
      </c>
      <c r="C14" s="471">
        <v>47</v>
      </c>
      <c r="D14" s="471">
        <v>2</v>
      </c>
      <c r="E14" s="472" t="s">
        <v>913</v>
      </c>
      <c r="F14" s="472">
        <v>150</v>
      </c>
      <c r="G14" s="471">
        <v>104</v>
      </c>
      <c r="H14" s="471">
        <v>9</v>
      </c>
      <c r="I14" s="471">
        <v>30</v>
      </c>
      <c r="J14" s="471">
        <v>78</v>
      </c>
      <c r="K14" s="471">
        <v>291</v>
      </c>
      <c r="L14" s="471">
        <v>28</v>
      </c>
      <c r="M14" s="471"/>
      <c r="N14" s="471"/>
      <c r="O14" s="471">
        <v>26</v>
      </c>
      <c r="P14" s="471">
        <v>42</v>
      </c>
      <c r="Q14" s="471">
        <v>189</v>
      </c>
      <c r="R14" s="471">
        <v>81</v>
      </c>
      <c r="S14" s="471">
        <v>49</v>
      </c>
      <c r="T14" s="471">
        <v>262</v>
      </c>
      <c r="U14" s="471">
        <v>6</v>
      </c>
      <c r="V14" s="471">
        <v>144</v>
      </c>
      <c r="W14" s="471">
        <v>51</v>
      </c>
      <c r="X14" s="471">
        <v>91</v>
      </c>
      <c r="Y14" s="485" t="s">
        <v>726</v>
      </c>
      <c r="Z14" s="475" t="s">
        <v>541</v>
      </c>
      <c r="AA14" s="32"/>
    </row>
    <row r="15" spans="1:27" s="444" customFormat="1" ht="44.25" customHeight="1">
      <c r="A15" s="479" t="s">
        <v>542</v>
      </c>
      <c r="B15" s="484">
        <f t="shared" si="1"/>
        <v>5075</v>
      </c>
      <c r="C15" s="471">
        <v>32</v>
      </c>
      <c r="D15" s="472">
        <v>1</v>
      </c>
      <c r="E15" s="472" t="s">
        <v>913</v>
      </c>
      <c r="F15" s="472">
        <v>275</v>
      </c>
      <c r="G15" s="471">
        <v>332</v>
      </c>
      <c r="H15" s="471">
        <v>28</v>
      </c>
      <c r="I15" s="471">
        <v>63</v>
      </c>
      <c r="J15" s="471">
        <v>173</v>
      </c>
      <c r="K15" s="471">
        <v>834</v>
      </c>
      <c r="L15" s="471">
        <v>115</v>
      </c>
      <c r="M15" s="471"/>
      <c r="N15" s="471"/>
      <c r="O15" s="471">
        <v>114</v>
      </c>
      <c r="P15" s="471">
        <v>120</v>
      </c>
      <c r="Q15" s="471">
        <v>522</v>
      </c>
      <c r="R15" s="471">
        <v>236</v>
      </c>
      <c r="S15" s="471">
        <v>252</v>
      </c>
      <c r="T15" s="471">
        <v>920</v>
      </c>
      <c r="U15" s="471">
        <v>42</v>
      </c>
      <c r="V15" s="471">
        <v>262</v>
      </c>
      <c r="W15" s="471">
        <v>213</v>
      </c>
      <c r="X15" s="471">
        <v>541</v>
      </c>
      <c r="Y15" s="485" t="s">
        <v>727</v>
      </c>
      <c r="Z15" s="475" t="s">
        <v>542</v>
      </c>
      <c r="AA15" s="32"/>
    </row>
    <row r="16" spans="1:27" s="444" customFormat="1" ht="44.25" customHeight="1">
      <c r="A16" s="479" t="s">
        <v>713</v>
      </c>
      <c r="B16" s="484">
        <f t="shared" si="1"/>
        <v>2494</v>
      </c>
      <c r="C16" s="471">
        <v>8</v>
      </c>
      <c r="D16" s="472">
        <v>3</v>
      </c>
      <c r="E16" s="472" t="s">
        <v>913</v>
      </c>
      <c r="F16" s="472">
        <v>177</v>
      </c>
      <c r="G16" s="471">
        <v>126</v>
      </c>
      <c r="H16" s="471">
        <v>11</v>
      </c>
      <c r="I16" s="471">
        <v>23</v>
      </c>
      <c r="J16" s="471">
        <v>80</v>
      </c>
      <c r="K16" s="471">
        <v>433</v>
      </c>
      <c r="L16" s="471">
        <v>47</v>
      </c>
      <c r="M16" s="471"/>
      <c r="N16" s="471"/>
      <c r="O16" s="471">
        <v>37</v>
      </c>
      <c r="P16" s="471">
        <v>56</v>
      </c>
      <c r="Q16" s="471">
        <v>288</v>
      </c>
      <c r="R16" s="471">
        <v>96</v>
      </c>
      <c r="S16" s="471">
        <v>161</v>
      </c>
      <c r="T16" s="471">
        <v>450</v>
      </c>
      <c r="U16" s="471">
        <v>14</v>
      </c>
      <c r="V16" s="471">
        <v>170</v>
      </c>
      <c r="W16" s="471">
        <v>86</v>
      </c>
      <c r="X16" s="471">
        <v>228</v>
      </c>
      <c r="Y16" s="485" t="s">
        <v>726</v>
      </c>
      <c r="Z16" s="475" t="s">
        <v>713</v>
      </c>
      <c r="AA16" s="32"/>
    </row>
    <row r="17" spans="1:27" s="444" customFormat="1" ht="44.25" customHeight="1">
      <c r="A17" s="479" t="s">
        <v>544</v>
      </c>
      <c r="B17" s="484">
        <f t="shared" si="1"/>
        <v>3495</v>
      </c>
      <c r="C17" s="471">
        <v>35</v>
      </c>
      <c r="D17" s="471">
        <v>4</v>
      </c>
      <c r="E17" s="472" t="s">
        <v>913</v>
      </c>
      <c r="F17" s="472">
        <v>203</v>
      </c>
      <c r="G17" s="471">
        <v>212</v>
      </c>
      <c r="H17" s="471">
        <v>23</v>
      </c>
      <c r="I17" s="471">
        <v>44</v>
      </c>
      <c r="J17" s="471">
        <v>141</v>
      </c>
      <c r="K17" s="471">
        <v>565</v>
      </c>
      <c r="L17" s="471">
        <v>52</v>
      </c>
      <c r="M17" s="471"/>
      <c r="N17" s="471"/>
      <c r="O17" s="471">
        <v>78</v>
      </c>
      <c r="P17" s="471">
        <v>71</v>
      </c>
      <c r="Q17" s="471">
        <v>301</v>
      </c>
      <c r="R17" s="471">
        <v>188</v>
      </c>
      <c r="S17" s="471">
        <v>166</v>
      </c>
      <c r="T17" s="471">
        <v>681</v>
      </c>
      <c r="U17" s="471">
        <v>22</v>
      </c>
      <c r="V17" s="471">
        <v>247</v>
      </c>
      <c r="W17" s="471">
        <v>102</v>
      </c>
      <c r="X17" s="471">
        <v>360</v>
      </c>
      <c r="Y17" s="485" t="s">
        <v>728</v>
      </c>
      <c r="Z17" s="475" t="s">
        <v>544</v>
      </c>
      <c r="AA17" s="32"/>
    </row>
    <row r="18" spans="1:27" s="444" customFormat="1" ht="44.25" customHeight="1">
      <c r="A18" s="479" t="s">
        <v>545</v>
      </c>
      <c r="B18" s="484">
        <f t="shared" si="1"/>
        <v>5048</v>
      </c>
      <c r="C18" s="471">
        <v>73</v>
      </c>
      <c r="D18" s="471">
        <v>32</v>
      </c>
      <c r="E18" s="472" t="s">
        <v>913</v>
      </c>
      <c r="F18" s="471">
        <v>334</v>
      </c>
      <c r="G18" s="471">
        <v>415</v>
      </c>
      <c r="H18" s="471">
        <v>16</v>
      </c>
      <c r="I18" s="471">
        <v>92</v>
      </c>
      <c r="J18" s="471">
        <v>223</v>
      </c>
      <c r="K18" s="471">
        <v>762</v>
      </c>
      <c r="L18" s="471">
        <v>87</v>
      </c>
      <c r="M18" s="471"/>
      <c r="N18" s="471"/>
      <c r="O18" s="471">
        <v>75</v>
      </c>
      <c r="P18" s="471">
        <v>117</v>
      </c>
      <c r="Q18" s="471">
        <v>415</v>
      </c>
      <c r="R18" s="471">
        <v>251</v>
      </c>
      <c r="S18" s="471">
        <v>257</v>
      </c>
      <c r="T18" s="471">
        <v>1027</v>
      </c>
      <c r="U18" s="471">
        <v>30</v>
      </c>
      <c r="V18" s="471">
        <v>314</v>
      </c>
      <c r="W18" s="471">
        <v>139</v>
      </c>
      <c r="X18" s="471">
        <v>389</v>
      </c>
      <c r="Y18" s="485" t="s">
        <v>729</v>
      </c>
      <c r="Z18" s="475" t="s">
        <v>954</v>
      </c>
      <c r="AA18" s="32"/>
    </row>
    <row r="19" spans="1:27" s="444" customFormat="1" ht="44.25" customHeight="1">
      <c r="A19" s="479" t="s">
        <v>546</v>
      </c>
      <c r="B19" s="484">
        <f t="shared" si="1"/>
        <v>5573</v>
      </c>
      <c r="C19" s="471">
        <v>98</v>
      </c>
      <c r="D19" s="471">
        <v>1</v>
      </c>
      <c r="E19" s="472" t="s">
        <v>913</v>
      </c>
      <c r="F19" s="471">
        <v>396</v>
      </c>
      <c r="G19" s="471">
        <v>356</v>
      </c>
      <c r="H19" s="471">
        <v>18</v>
      </c>
      <c r="I19" s="471">
        <v>40</v>
      </c>
      <c r="J19" s="471">
        <v>240</v>
      </c>
      <c r="K19" s="471">
        <v>815</v>
      </c>
      <c r="L19" s="471">
        <v>134</v>
      </c>
      <c r="M19" s="471"/>
      <c r="N19" s="471"/>
      <c r="O19" s="471">
        <v>82</v>
      </c>
      <c r="P19" s="471">
        <v>106</v>
      </c>
      <c r="Q19" s="471">
        <v>618</v>
      </c>
      <c r="R19" s="471">
        <v>260</v>
      </c>
      <c r="S19" s="471">
        <v>277</v>
      </c>
      <c r="T19" s="471">
        <v>1185</v>
      </c>
      <c r="U19" s="471">
        <v>43</v>
      </c>
      <c r="V19" s="471">
        <v>349</v>
      </c>
      <c r="W19" s="471">
        <v>185</v>
      </c>
      <c r="X19" s="471">
        <v>370</v>
      </c>
      <c r="Y19" s="485" t="s">
        <v>723</v>
      </c>
      <c r="Z19" s="475" t="s">
        <v>546</v>
      </c>
      <c r="AA19" s="32"/>
    </row>
    <row r="20" spans="1:27" s="444" customFormat="1" ht="44.25" customHeight="1">
      <c r="A20" s="479" t="s">
        <v>547</v>
      </c>
      <c r="B20" s="484">
        <f t="shared" si="1"/>
        <v>3434</v>
      </c>
      <c r="C20" s="471">
        <v>27</v>
      </c>
      <c r="D20" s="472">
        <v>1</v>
      </c>
      <c r="E20" s="472" t="s">
        <v>913</v>
      </c>
      <c r="F20" s="472">
        <v>278</v>
      </c>
      <c r="G20" s="471">
        <v>210</v>
      </c>
      <c r="H20" s="471">
        <v>15</v>
      </c>
      <c r="I20" s="471">
        <v>32</v>
      </c>
      <c r="J20" s="471">
        <v>153</v>
      </c>
      <c r="K20" s="471">
        <v>584</v>
      </c>
      <c r="L20" s="471">
        <v>56</v>
      </c>
      <c r="M20" s="471"/>
      <c r="N20" s="471"/>
      <c r="O20" s="471">
        <v>59</v>
      </c>
      <c r="P20" s="471">
        <v>62</v>
      </c>
      <c r="Q20" s="471">
        <v>344</v>
      </c>
      <c r="R20" s="471">
        <v>150</v>
      </c>
      <c r="S20" s="471">
        <v>163</v>
      </c>
      <c r="T20" s="471">
        <v>697</v>
      </c>
      <c r="U20" s="471">
        <v>24</v>
      </c>
      <c r="V20" s="471">
        <v>234</v>
      </c>
      <c r="W20" s="471">
        <v>135</v>
      </c>
      <c r="X20" s="471">
        <v>210</v>
      </c>
      <c r="Y20" s="485" t="s">
        <v>730</v>
      </c>
      <c r="Z20" s="475" t="s">
        <v>547</v>
      </c>
      <c r="AA20" s="32"/>
    </row>
    <row r="21" spans="1:27" s="444" customFormat="1" ht="44.25" customHeight="1">
      <c r="A21" s="479" t="s">
        <v>548</v>
      </c>
      <c r="B21" s="484">
        <f t="shared" si="1"/>
        <v>5565</v>
      </c>
      <c r="C21" s="471">
        <v>39</v>
      </c>
      <c r="D21" s="471">
        <v>4</v>
      </c>
      <c r="E21" s="471">
        <v>1</v>
      </c>
      <c r="F21" s="471">
        <v>377</v>
      </c>
      <c r="G21" s="471">
        <v>271</v>
      </c>
      <c r="H21" s="471">
        <v>17</v>
      </c>
      <c r="I21" s="471">
        <v>53</v>
      </c>
      <c r="J21" s="471">
        <v>210</v>
      </c>
      <c r="K21" s="471">
        <v>826</v>
      </c>
      <c r="L21" s="471">
        <v>112</v>
      </c>
      <c r="M21" s="471"/>
      <c r="N21" s="471"/>
      <c r="O21" s="471">
        <v>81</v>
      </c>
      <c r="P21" s="471">
        <v>102</v>
      </c>
      <c r="Q21" s="471">
        <v>403</v>
      </c>
      <c r="R21" s="471">
        <v>232</v>
      </c>
      <c r="S21" s="471">
        <v>275</v>
      </c>
      <c r="T21" s="471">
        <v>1169</v>
      </c>
      <c r="U21" s="471">
        <v>30</v>
      </c>
      <c r="V21" s="471">
        <v>295</v>
      </c>
      <c r="W21" s="471">
        <v>672</v>
      </c>
      <c r="X21" s="471">
        <v>396</v>
      </c>
      <c r="Y21" s="485" t="s">
        <v>731</v>
      </c>
      <c r="Z21" s="475" t="s">
        <v>548</v>
      </c>
      <c r="AA21" s="32"/>
    </row>
    <row r="22" spans="1:27" s="444" customFormat="1" ht="44.25" customHeight="1">
      <c r="A22" s="479" t="s">
        <v>549</v>
      </c>
      <c r="B22" s="484">
        <f t="shared" si="1"/>
        <v>2349</v>
      </c>
      <c r="C22" s="471">
        <v>13</v>
      </c>
      <c r="D22" s="472" t="s">
        <v>913</v>
      </c>
      <c r="E22" s="472" t="s">
        <v>913</v>
      </c>
      <c r="F22" s="472">
        <v>172</v>
      </c>
      <c r="G22" s="471">
        <v>160</v>
      </c>
      <c r="H22" s="471">
        <v>17</v>
      </c>
      <c r="I22" s="471">
        <v>29</v>
      </c>
      <c r="J22" s="471">
        <v>82</v>
      </c>
      <c r="K22" s="471">
        <v>408</v>
      </c>
      <c r="L22" s="471">
        <v>60</v>
      </c>
      <c r="M22" s="471"/>
      <c r="N22" s="471"/>
      <c r="O22" s="471">
        <v>67</v>
      </c>
      <c r="P22" s="471">
        <v>67</v>
      </c>
      <c r="Q22" s="471">
        <v>204</v>
      </c>
      <c r="R22" s="471">
        <v>88</v>
      </c>
      <c r="S22" s="471">
        <v>110</v>
      </c>
      <c r="T22" s="471">
        <v>466</v>
      </c>
      <c r="U22" s="471">
        <v>14</v>
      </c>
      <c r="V22" s="471">
        <v>149</v>
      </c>
      <c r="W22" s="471">
        <v>108</v>
      </c>
      <c r="X22" s="471">
        <v>135</v>
      </c>
      <c r="Y22" s="485" t="s">
        <v>725</v>
      </c>
      <c r="Z22" s="475" t="s">
        <v>549</v>
      </c>
      <c r="AA22" s="32"/>
    </row>
    <row r="23" spans="1:27" s="444" customFormat="1" ht="44.25" customHeight="1">
      <c r="A23" s="479" t="s">
        <v>550</v>
      </c>
      <c r="B23" s="484">
        <f t="shared" si="1"/>
        <v>3236</v>
      </c>
      <c r="C23" s="471">
        <v>28</v>
      </c>
      <c r="D23" s="472" t="s">
        <v>913</v>
      </c>
      <c r="E23" s="472" t="s">
        <v>913</v>
      </c>
      <c r="F23" s="471">
        <v>214</v>
      </c>
      <c r="G23" s="471">
        <v>159</v>
      </c>
      <c r="H23" s="471">
        <v>18</v>
      </c>
      <c r="I23" s="471">
        <v>41</v>
      </c>
      <c r="J23" s="471">
        <v>163</v>
      </c>
      <c r="K23" s="471">
        <v>444</v>
      </c>
      <c r="L23" s="471">
        <v>66</v>
      </c>
      <c r="M23" s="471"/>
      <c r="N23" s="471"/>
      <c r="O23" s="471">
        <v>74</v>
      </c>
      <c r="P23" s="471">
        <v>85</v>
      </c>
      <c r="Q23" s="471">
        <v>445</v>
      </c>
      <c r="R23" s="471">
        <v>147</v>
      </c>
      <c r="S23" s="471">
        <v>186</v>
      </c>
      <c r="T23" s="471">
        <v>656</v>
      </c>
      <c r="U23" s="471">
        <v>19</v>
      </c>
      <c r="V23" s="471">
        <v>190</v>
      </c>
      <c r="W23" s="471">
        <v>160</v>
      </c>
      <c r="X23" s="471">
        <v>141</v>
      </c>
      <c r="Y23" s="485" t="s">
        <v>725</v>
      </c>
      <c r="Z23" s="475" t="s">
        <v>550</v>
      </c>
      <c r="AA23" s="32"/>
    </row>
    <row r="24" spans="1:27" s="444" customFormat="1" ht="44.25" customHeight="1">
      <c r="A24" s="479" t="s">
        <v>551</v>
      </c>
      <c r="B24" s="484">
        <f t="shared" si="1"/>
        <v>213</v>
      </c>
      <c r="C24" s="471">
        <v>73</v>
      </c>
      <c r="D24" s="472" t="s">
        <v>913</v>
      </c>
      <c r="E24" s="472" t="s">
        <v>913</v>
      </c>
      <c r="F24" s="472">
        <v>6</v>
      </c>
      <c r="G24" s="471">
        <v>7</v>
      </c>
      <c r="H24" s="471">
        <v>1</v>
      </c>
      <c r="I24" s="471">
        <v>2</v>
      </c>
      <c r="J24" s="471">
        <v>13</v>
      </c>
      <c r="K24" s="471">
        <v>17</v>
      </c>
      <c r="L24" s="472" t="s">
        <v>913</v>
      </c>
      <c r="M24" s="472"/>
      <c r="N24" s="472"/>
      <c r="O24" s="472" t="s">
        <v>913</v>
      </c>
      <c r="P24" s="472">
        <v>1</v>
      </c>
      <c r="Q24" s="471">
        <v>20</v>
      </c>
      <c r="R24" s="471">
        <v>36</v>
      </c>
      <c r="S24" s="471">
        <v>5</v>
      </c>
      <c r="T24" s="471">
        <v>18</v>
      </c>
      <c r="U24" s="471">
        <v>2</v>
      </c>
      <c r="V24" s="471">
        <v>7</v>
      </c>
      <c r="W24" s="471">
        <v>3</v>
      </c>
      <c r="X24" s="471">
        <v>2</v>
      </c>
      <c r="Y24" s="485" t="s">
        <v>732</v>
      </c>
      <c r="Z24" s="475" t="s">
        <v>551</v>
      </c>
      <c r="AA24" s="32"/>
    </row>
    <row r="25" spans="1:27" s="444" customFormat="1" ht="34.5" customHeight="1">
      <c r="A25" s="479"/>
      <c r="B25" s="484"/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85"/>
      <c r="Z25" s="475"/>
      <c r="AA25" s="32"/>
    </row>
    <row r="26" spans="1:27" s="444" customFormat="1" ht="44.25" customHeight="1">
      <c r="A26" s="479" t="s">
        <v>714</v>
      </c>
      <c r="B26" s="486">
        <v>100</v>
      </c>
      <c r="C26" s="487">
        <f>C6/B6*100</f>
        <v>1.0317221679320454</v>
      </c>
      <c r="D26" s="487">
        <f>D6/B6*100</f>
        <v>0.11275652108546945</v>
      </c>
      <c r="E26" s="487">
        <f>E6/B6*100</f>
        <v>1.8792753514244905E-3</v>
      </c>
      <c r="F26" s="487">
        <f>F6/B6*100</f>
        <v>6.357588513869052</v>
      </c>
      <c r="G26" s="487">
        <f>G6/B6*100</f>
        <v>5.9873712696384276</v>
      </c>
      <c r="H26" s="487">
        <f>H6/B6*100</f>
        <v>0.45666391039615123</v>
      </c>
      <c r="I26" s="487">
        <f>I6/B6*100</f>
        <v>1.2497181086972862</v>
      </c>
      <c r="J26" s="487">
        <f>J6/B6*100</f>
        <v>3.8675486732316022</v>
      </c>
      <c r="K26" s="487">
        <f>K6/B6*100</f>
        <v>16.033977298353754</v>
      </c>
      <c r="L26" s="487">
        <f>L6/B6*100</f>
        <v>2.02961737953845</v>
      </c>
      <c r="M26" s="487"/>
      <c r="N26" s="487"/>
      <c r="O26" s="487">
        <f>O6/B6*100</f>
        <v>1.9751183943471398</v>
      </c>
      <c r="P26" s="487">
        <f>P6/B6*100</f>
        <v>2.2156656393294742</v>
      </c>
      <c r="Q26" s="487">
        <f>Q6/B6*100</f>
        <v>10.678042546793955</v>
      </c>
      <c r="R26" s="487">
        <f>R6/B6*100</f>
        <v>4.6606028715327366</v>
      </c>
      <c r="S26" s="487">
        <f>S6/B6*100</f>
        <v>4.8391340299180641</v>
      </c>
      <c r="T26" s="487">
        <f>T6/B6*100</f>
        <v>19.04457641133579</v>
      </c>
      <c r="U26" s="487">
        <f>U6/B6*100</f>
        <v>0.59573028640156356</v>
      </c>
      <c r="V26" s="487">
        <f>V6/B6*100</f>
        <v>6.4064496730060885</v>
      </c>
      <c r="W26" s="487">
        <f>W6/B6*100</f>
        <v>4.8917537397579496</v>
      </c>
      <c r="X26" s="487">
        <f>X6/B6*100</f>
        <v>7.564083289483575</v>
      </c>
      <c r="Y26" s="485" t="s">
        <v>732</v>
      </c>
      <c r="Z26" s="475" t="s">
        <v>714</v>
      </c>
      <c r="AA26" s="32"/>
    </row>
    <row r="27" spans="1:27" s="444" customFormat="1" ht="34.5" customHeight="1" thickBot="1">
      <c r="A27" s="480"/>
      <c r="B27" s="488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9"/>
      <c r="Z27" s="481"/>
      <c r="AA27" s="32"/>
    </row>
    <row r="28" spans="1:27" ht="20.45" customHeight="1">
      <c r="A28" s="821" t="s">
        <v>719</v>
      </c>
      <c r="B28" s="785"/>
      <c r="C28" s="785"/>
      <c r="D28" s="785"/>
      <c r="E28" s="785"/>
      <c r="F28" s="785"/>
      <c r="G28" s="785"/>
      <c r="H28" s="785"/>
      <c r="I28" s="785"/>
      <c r="J28" s="367"/>
      <c r="K28" s="367"/>
      <c r="L28" s="367"/>
      <c r="M28" s="348"/>
      <c r="N28" s="397"/>
      <c r="O28" s="367"/>
      <c r="P28" s="367"/>
      <c r="Q28" s="367"/>
      <c r="R28" s="367"/>
      <c r="S28" s="367"/>
      <c r="T28" s="367"/>
      <c r="U28" s="367"/>
      <c r="V28" s="367"/>
      <c r="W28" s="358"/>
      <c r="X28" s="358"/>
      <c r="Y28" s="358"/>
      <c r="Z28" s="358" t="s">
        <v>901</v>
      </c>
    </row>
    <row r="29" spans="1:27" ht="20.45" customHeight="1">
      <c r="A29" s="860"/>
      <c r="B29" s="861"/>
      <c r="C29" s="861"/>
      <c r="D29" s="861"/>
      <c r="E29" s="861"/>
      <c r="F29" s="861"/>
      <c r="G29" s="861"/>
      <c r="H29" s="861"/>
      <c r="I29" s="861"/>
      <c r="Z29" s="324" t="s">
        <v>930</v>
      </c>
    </row>
  </sheetData>
  <mergeCells count="18">
    <mergeCell ref="O1:Z1"/>
    <mergeCell ref="Y3:Y5"/>
    <mergeCell ref="A3:A5"/>
    <mergeCell ref="Z3:Z5"/>
    <mergeCell ref="W4:W5"/>
    <mergeCell ref="C4:C5"/>
    <mergeCell ref="B4:B5"/>
    <mergeCell ref="G4:G5"/>
    <mergeCell ref="F4:F5"/>
    <mergeCell ref="X4:X5"/>
    <mergeCell ref="B3:L3"/>
    <mergeCell ref="O3:W3"/>
    <mergeCell ref="U4:U5"/>
    <mergeCell ref="A29:I29"/>
    <mergeCell ref="A28:I28"/>
    <mergeCell ref="D4:D5"/>
    <mergeCell ref="I4:I5"/>
    <mergeCell ref="A1:L1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5" firstPageNumber="22" orientation="portrait" useFirstPageNumber="1" r:id="rId1"/>
  <headerFooter scaleWithDoc="0" alignWithMargins="0">
    <oddFooter>&amp;C&amp;P</oddFooter>
  </headerFooter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5"/>
  <sheetViews>
    <sheetView showGridLines="0" view="pageBreakPreview" zoomScale="60" zoomScaleNormal="75" workbookViewId="0"/>
  </sheetViews>
  <sheetFormatPr defaultColWidth="10.625" defaultRowHeight="17.850000000000001" customHeight="1"/>
  <cols>
    <col min="1" max="1" width="0.875" style="4" customWidth="1"/>
    <col min="2" max="2" width="19.875" style="5" customWidth="1"/>
    <col min="3" max="6" width="10.625" style="4" customWidth="1"/>
    <col min="7" max="7" width="2.625" style="4" customWidth="1"/>
    <col min="8" max="8" width="21.5" style="5" customWidth="1"/>
    <col min="9" max="12" width="10.625" style="4" customWidth="1"/>
    <col min="13" max="14" width="0.875" style="4" customWidth="1"/>
    <col min="15" max="15" width="20.5" style="5" customWidth="1"/>
    <col min="16" max="19" width="10.625" style="4" customWidth="1"/>
    <col min="20" max="20" width="2.625" style="4" customWidth="1"/>
    <col min="21" max="21" width="20.625" style="5" customWidth="1"/>
    <col min="22" max="25" width="10.625" style="4" customWidth="1"/>
    <col min="26" max="26" width="0.875" style="4" customWidth="1"/>
    <col min="27" max="27" width="23.375" style="4" customWidth="1"/>
    <col min="28" max="37" width="10.625" style="4"/>
    <col min="38" max="38" width="3.75" style="4" customWidth="1"/>
    <col min="39" max="16384" width="10.625" style="4"/>
  </cols>
  <sheetData>
    <row r="1" spans="1:41" ht="19.5" customHeight="1">
      <c r="A1" s="392"/>
      <c r="B1" s="885" t="s">
        <v>962</v>
      </c>
      <c r="C1" s="884"/>
      <c r="D1" s="884"/>
      <c r="E1" s="884"/>
      <c r="F1" s="884"/>
      <c r="G1" s="884"/>
      <c r="H1" s="884"/>
      <c r="I1" s="884"/>
      <c r="J1" s="884"/>
      <c r="K1" s="884"/>
      <c r="L1" s="884"/>
      <c r="O1" s="886" t="s">
        <v>939</v>
      </c>
      <c r="P1" s="887"/>
      <c r="Q1" s="887"/>
      <c r="R1" s="887"/>
      <c r="S1" s="887"/>
      <c r="T1" s="887"/>
      <c r="U1" s="887"/>
      <c r="V1" s="887"/>
      <c r="W1" s="887"/>
      <c r="X1" s="887"/>
      <c r="Y1" s="887"/>
      <c r="AA1" s="881" t="s">
        <v>529</v>
      </c>
      <c r="AB1" s="882"/>
      <c r="AC1" s="882"/>
      <c r="AD1" s="882"/>
      <c r="AE1" s="882"/>
      <c r="AF1" s="882"/>
      <c r="AG1" s="882"/>
      <c r="AH1" s="882"/>
      <c r="AI1" s="882"/>
      <c r="AJ1" s="882"/>
      <c r="AK1" s="882"/>
    </row>
    <row r="2" spans="1:41" ht="17.850000000000001" customHeight="1">
      <c r="A2" s="392"/>
      <c r="D2" s="147"/>
      <c r="F2" s="392"/>
      <c r="G2" s="392"/>
      <c r="H2" s="6"/>
      <c r="U2" s="883" t="s">
        <v>1004</v>
      </c>
      <c r="V2" s="884"/>
      <c r="W2" s="884"/>
      <c r="X2" s="884"/>
      <c r="Y2" s="884"/>
      <c r="AA2" s="5"/>
    </row>
    <row r="3" spans="1:41" ht="17.850000000000001" customHeight="1" thickBot="1">
      <c r="A3" s="392"/>
      <c r="B3" s="148" t="s">
        <v>749</v>
      </c>
      <c r="F3" s="392"/>
      <c r="G3" s="391"/>
      <c r="H3" s="148" t="s">
        <v>369</v>
      </c>
      <c r="L3" s="392"/>
      <c r="N3" s="391"/>
      <c r="O3" s="148" t="s">
        <v>373</v>
      </c>
      <c r="S3" s="392"/>
      <c r="U3" s="148" t="s">
        <v>290</v>
      </c>
      <c r="Y3" s="392"/>
      <c r="Z3" s="392"/>
      <c r="AA3" s="148" t="s">
        <v>379</v>
      </c>
      <c r="AE3" s="392"/>
      <c r="AG3" s="883" t="s">
        <v>1004</v>
      </c>
      <c r="AH3" s="884"/>
      <c r="AI3" s="884"/>
      <c r="AJ3" s="884"/>
      <c r="AK3" s="884"/>
    </row>
    <row r="4" spans="1:41" ht="17.850000000000001" customHeight="1">
      <c r="A4" s="392"/>
      <c r="B4" s="888" t="s">
        <v>458</v>
      </c>
      <c r="C4" s="890" t="s">
        <v>294</v>
      </c>
      <c r="D4" s="890" t="s">
        <v>295</v>
      </c>
      <c r="E4" s="892"/>
      <c r="F4" s="893"/>
      <c r="H4" s="871" t="s">
        <v>293</v>
      </c>
      <c r="I4" s="873" t="s">
        <v>294</v>
      </c>
      <c r="J4" s="873" t="s">
        <v>295</v>
      </c>
      <c r="K4" s="875"/>
      <c r="L4" s="876"/>
      <c r="N4" s="408"/>
      <c r="O4" s="871" t="s">
        <v>293</v>
      </c>
      <c r="P4" s="873" t="s">
        <v>294</v>
      </c>
      <c r="Q4" s="873" t="s">
        <v>295</v>
      </c>
      <c r="R4" s="875"/>
      <c r="S4" s="876"/>
      <c r="U4" s="871" t="s">
        <v>293</v>
      </c>
      <c r="V4" s="873" t="s">
        <v>294</v>
      </c>
      <c r="W4" s="873" t="s">
        <v>295</v>
      </c>
      <c r="X4" s="875"/>
      <c r="Y4" s="876"/>
      <c r="Z4" s="408"/>
      <c r="AA4" s="871" t="s">
        <v>293</v>
      </c>
      <c r="AB4" s="873" t="s">
        <v>294</v>
      </c>
      <c r="AC4" s="873" t="s">
        <v>295</v>
      </c>
      <c r="AD4" s="875"/>
      <c r="AE4" s="876"/>
      <c r="AG4" s="391"/>
      <c r="AH4" s="391"/>
      <c r="AI4" s="391"/>
      <c r="AJ4" s="391"/>
      <c r="AK4" s="391"/>
      <c r="AO4" s="392"/>
    </row>
    <row r="5" spans="1:41" ht="17.850000000000001" customHeight="1" thickBot="1">
      <c r="A5" s="392"/>
      <c r="B5" s="889"/>
      <c r="C5" s="891"/>
      <c r="D5" s="389" t="s">
        <v>2</v>
      </c>
      <c r="E5" s="389" t="s">
        <v>3</v>
      </c>
      <c r="F5" s="304" t="s">
        <v>4</v>
      </c>
      <c r="H5" s="872"/>
      <c r="I5" s="874"/>
      <c r="J5" s="388" t="s">
        <v>2</v>
      </c>
      <c r="K5" s="388" t="s">
        <v>3</v>
      </c>
      <c r="L5" s="149" t="s">
        <v>4</v>
      </c>
      <c r="N5" s="391"/>
      <c r="O5" s="872"/>
      <c r="P5" s="874"/>
      <c r="Q5" s="388" t="s">
        <v>2</v>
      </c>
      <c r="R5" s="388" t="s">
        <v>3</v>
      </c>
      <c r="S5" s="149" t="s">
        <v>4</v>
      </c>
      <c r="U5" s="872"/>
      <c r="V5" s="874"/>
      <c r="W5" s="388" t="s">
        <v>2</v>
      </c>
      <c r="X5" s="388" t="s">
        <v>3</v>
      </c>
      <c r="Y5" s="149" t="s">
        <v>4</v>
      </c>
      <c r="Z5" s="391"/>
      <c r="AA5" s="872"/>
      <c r="AB5" s="874"/>
      <c r="AC5" s="388" t="s">
        <v>2</v>
      </c>
      <c r="AD5" s="388" t="s">
        <v>3</v>
      </c>
      <c r="AE5" s="149" t="s">
        <v>4</v>
      </c>
      <c r="AG5" s="391"/>
      <c r="AH5" s="391"/>
      <c r="AI5" s="391"/>
      <c r="AJ5" s="391"/>
      <c r="AK5" s="391"/>
      <c r="AO5" s="392"/>
    </row>
    <row r="6" spans="1:41" s="392" customFormat="1" ht="17.850000000000001" customHeight="1">
      <c r="B6" s="301" t="s">
        <v>476</v>
      </c>
      <c r="C6" s="150">
        <f>SUM(C8:C24)</f>
        <v>61694</v>
      </c>
      <c r="D6" s="150">
        <f>SUM(D8:D24)</f>
        <v>115248</v>
      </c>
      <c r="E6" s="150">
        <f>SUM(E8:E24)</f>
        <v>52982</v>
      </c>
      <c r="F6" s="151">
        <f>SUM(F8:F24)</f>
        <v>62266</v>
      </c>
      <c r="G6" s="152"/>
      <c r="H6" s="153" t="s">
        <v>380</v>
      </c>
      <c r="I6" s="409">
        <v>284</v>
      </c>
      <c r="J6" s="410">
        <v>406</v>
      </c>
      <c r="K6" s="410">
        <v>205</v>
      </c>
      <c r="L6" s="411">
        <v>201</v>
      </c>
      <c r="M6" s="152"/>
      <c r="N6" s="391"/>
      <c r="O6" s="167" t="s">
        <v>381</v>
      </c>
      <c r="P6" s="409">
        <v>479</v>
      </c>
      <c r="Q6" s="410">
        <v>842</v>
      </c>
      <c r="R6" s="412">
        <v>400</v>
      </c>
      <c r="S6" s="409">
        <v>442</v>
      </c>
      <c r="T6" s="152"/>
      <c r="U6" s="167" t="s">
        <v>297</v>
      </c>
      <c r="V6" s="409">
        <v>558</v>
      </c>
      <c r="W6" s="410">
        <v>1066</v>
      </c>
      <c r="X6" s="412">
        <v>479</v>
      </c>
      <c r="Y6" s="409">
        <v>587</v>
      </c>
      <c r="Z6" s="152"/>
      <c r="AA6" s="167" t="s">
        <v>388</v>
      </c>
      <c r="AB6" s="409">
        <v>637</v>
      </c>
      <c r="AC6" s="410">
        <v>1268</v>
      </c>
      <c r="AD6" s="412">
        <v>626</v>
      </c>
      <c r="AE6" s="409">
        <v>642</v>
      </c>
      <c r="AF6" s="152"/>
      <c r="AG6" s="391"/>
      <c r="AH6" s="391"/>
      <c r="AI6" s="391"/>
      <c r="AJ6" s="391"/>
      <c r="AK6" s="391"/>
      <c r="AL6" s="4"/>
      <c r="AM6" s="4"/>
      <c r="AN6" s="4"/>
    </row>
    <row r="7" spans="1:41" s="392" customFormat="1" ht="17.850000000000001" customHeight="1">
      <c r="B7" s="302"/>
      <c r="C7" s="154"/>
      <c r="D7" s="154"/>
      <c r="E7" s="375"/>
      <c r="F7" s="155"/>
      <c r="G7" s="152"/>
      <c r="H7" s="153" t="s">
        <v>383</v>
      </c>
      <c r="I7" s="409">
        <v>231</v>
      </c>
      <c r="J7" s="413">
        <v>351</v>
      </c>
      <c r="K7" s="409">
        <v>161</v>
      </c>
      <c r="L7" s="156">
        <v>190</v>
      </c>
      <c r="M7" s="152"/>
      <c r="N7" s="391"/>
      <c r="O7" s="153" t="s">
        <v>384</v>
      </c>
      <c r="P7" s="409">
        <v>272</v>
      </c>
      <c r="Q7" s="413">
        <v>467</v>
      </c>
      <c r="R7" s="414">
        <v>191</v>
      </c>
      <c r="S7" s="409">
        <v>276</v>
      </c>
      <c r="T7" s="152"/>
      <c r="U7" s="153" t="s">
        <v>301</v>
      </c>
      <c r="V7" s="409">
        <v>630</v>
      </c>
      <c r="W7" s="413">
        <v>1190</v>
      </c>
      <c r="X7" s="414">
        <v>516</v>
      </c>
      <c r="Y7" s="409">
        <v>674</v>
      </c>
      <c r="Z7" s="152"/>
      <c r="AA7" s="153" t="s">
        <v>391</v>
      </c>
      <c r="AB7" s="409">
        <v>514</v>
      </c>
      <c r="AC7" s="413">
        <v>1189</v>
      </c>
      <c r="AD7" s="414">
        <v>582</v>
      </c>
      <c r="AE7" s="409">
        <v>607</v>
      </c>
      <c r="AF7" s="152"/>
      <c r="AG7" s="391"/>
      <c r="AH7" s="391"/>
      <c r="AI7" s="391"/>
      <c r="AJ7" s="391"/>
      <c r="AK7" s="391"/>
      <c r="AL7" s="4"/>
      <c r="AM7" s="4"/>
    </row>
    <row r="8" spans="1:41" s="392" customFormat="1" ht="17.850000000000001" customHeight="1">
      <c r="B8" s="302" t="s">
        <v>459</v>
      </c>
      <c r="C8" s="157">
        <f>C38</f>
        <v>2721</v>
      </c>
      <c r="D8" s="157">
        <f>SUM(E8:F8)</f>
        <v>4231</v>
      </c>
      <c r="E8" s="158">
        <f>E38</f>
        <v>1888</v>
      </c>
      <c r="F8" s="158">
        <f>F38</f>
        <v>2343</v>
      </c>
      <c r="G8" s="152"/>
      <c r="H8" s="153" t="s">
        <v>386</v>
      </c>
      <c r="I8" s="409">
        <v>106</v>
      </c>
      <c r="J8" s="413">
        <v>145</v>
      </c>
      <c r="K8" s="409">
        <v>66</v>
      </c>
      <c r="L8" s="156">
        <v>79</v>
      </c>
      <c r="M8" s="152"/>
      <c r="N8" s="391"/>
      <c r="O8" s="153" t="s">
        <v>387</v>
      </c>
      <c r="P8" s="409">
        <v>208</v>
      </c>
      <c r="Q8" s="413">
        <v>365</v>
      </c>
      <c r="R8" s="414">
        <v>167</v>
      </c>
      <c r="S8" s="409">
        <v>198</v>
      </c>
      <c r="T8" s="152"/>
      <c r="U8" s="153" t="s">
        <v>305</v>
      </c>
      <c r="V8" s="409">
        <v>209</v>
      </c>
      <c r="W8" s="413">
        <v>369</v>
      </c>
      <c r="X8" s="414">
        <v>150</v>
      </c>
      <c r="Y8" s="409">
        <v>219</v>
      </c>
      <c r="Z8" s="152"/>
      <c r="AA8" s="153" t="s">
        <v>393</v>
      </c>
      <c r="AB8" s="409">
        <v>332</v>
      </c>
      <c r="AC8" s="413">
        <v>754</v>
      </c>
      <c r="AD8" s="414">
        <v>365</v>
      </c>
      <c r="AE8" s="409">
        <v>389</v>
      </c>
      <c r="AF8" s="152"/>
      <c r="AG8" s="391"/>
      <c r="AH8" s="391"/>
      <c r="AI8" s="391"/>
      <c r="AJ8" s="391"/>
      <c r="AK8" s="391"/>
      <c r="AL8" s="4"/>
      <c r="AM8" s="4"/>
    </row>
    <row r="9" spans="1:41" s="392" customFormat="1" ht="17.850000000000001" customHeight="1">
      <c r="B9" s="302" t="s">
        <v>460</v>
      </c>
      <c r="C9" s="157">
        <f>C54</f>
        <v>3855</v>
      </c>
      <c r="D9" s="157">
        <f t="shared" ref="D9:D24" si="0">SUM(E9:F9)</f>
        <v>7450</v>
      </c>
      <c r="E9" s="158">
        <f>E54</f>
        <v>3393</v>
      </c>
      <c r="F9" s="158">
        <f>F54</f>
        <v>4057</v>
      </c>
      <c r="G9" s="152"/>
      <c r="H9" s="153" t="s">
        <v>389</v>
      </c>
      <c r="I9" s="409">
        <v>222</v>
      </c>
      <c r="J9" s="413">
        <v>333</v>
      </c>
      <c r="K9" s="409">
        <v>148</v>
      </c>
      <c r="L9" s="156">
        <v>185</v>
      </c>
      <c r="M9" s="152"/>
      <c r="N9" s="391"/>
      <c r="O9" s="153" t="s">
        <v>390</v>
      </c>
      <c r="P9" s="409">
        <v>92</v>
      </c>
      <c r="Q9" s="413">
        <v>147</v>
      </c>
      <c r="R9" s="414">
        <v>71</v>
      </c>
      <c r="S9" s="409">
        <v>76</v>
      </c>
      <c r="T9" s="152"/>
      <c r="U9" s="153" t="s">
        <v>308</v>
      </c>
      <c r="V9" s="409">
        <v>345</v>
      </c>
      <c r="W9" s="413">
        <v>535</v>
      </c>
      <c r="X9" s="414">
        <v>225</v>
      </c>
      <c r="Y9" s="409">
        <v>310</v>
      </c>
      <c r="Z9" s="152"/>
      <c r="AA9" s="153" t="s">
        <v>396</v>
      </c>
      <c r="AB9" s="409">
        <v>1204</v>
      </c>
      <c r="AC9" s="413">
        <v>2040</v>
      </c>
      <c r="AD9" s="414">
        <v>991</v>
      </c>
      <c r="AE9" s="409">
        <v>1049</v>
      </c>
      <c r="AF9" s="152"/>
      <c r="AG9" s="391"/>
      <c r="AH9" s="391"/>
      <c r="AI9" s="391"/>
      <c r="AJ9" s="391"/>
      <c r="AK9" s="391"/>
      <c r="AL9" s="4"/>
      <c r="AM9" s="4"/>
    </row>
    <row r="10" spans="1:41" s="392" customFormat="1" ht="17.850000000000001" customHeight="1">
      <c r="B10" s="302" t="s">
        <v>466</v>
      </c>
      <c r="C10" s="157">
        <f>C62</f>
        <v>6148</v>
      </c>
      <c r="D10" s="157">
        <f t="shared" si="0"/>
        <v>12090</v>
      </c>
      <c r="E10" s="158">
        <f>E62</f>
        <v>5858</v>
      </c>
      <c r="F10" s="158">
        <f>F62</f>
        <v>6232</v>
      </c>
      <c r="G10" s="152"/>
      <c r="H10" s="153" t="s">
        <v>807</v>
      </c>
      <c r="I10" s="409">
        <v>311</v>
      </c>
      <c r="J10" s="413">
        <v>446</v>
      </c>
      <c r="K10" s="409">
        <v>206</v>
      </c>
      <c r="L10" s="156">
        <v>240</v>
      </c>
      <c r="M10" s="152"/>
      <c r="N10" s="391"/>
      <c r="O10" s="153" t="s">
        <v>392</v>
      </c>
      <c r="P10" s="409">
        <v>111</v>
      </c>
      <c r="Q10" s="413">
        <v>219</v>
      </c>
      <c r="R10" s="414">
        <v>101</v>
      </c>
      <c r="S10" s="409">
        <v>118</v>
      </c>
      <c r="T10" s="152"/>
      <c r="U10" s="153" t="s">
        <v>312</v>
      </c>
      <c r="V10" s="409">
        <v>127</v>
      </c>
      <c r="W10" s="413">
        <v>256</v>
      </c>
      <c r="X10" s="414">
        <v>128</v>
      </c>
      <c r="Y10" s="409">
        <v>128</v>
      </c>
      <c r="Z10" s="152"/>
      <c r="AA10" s="153" t="s">
        <v>398</v>
      </c>
      <c r="AB10" s="409">
        <v>229</v>
      </c>
      <c r="AC10" s="413">
        <v>386</v>
      </c>
      <c r="AD10" s="414">
        <v>176</v>
      </c>
      <c r="AE10" s="409">
        <v>210</v>
      </c>
      <c r="AF10" s="152"/>
      <c r="AG10" s="391"/>
      <c r="AH10" s="391"/>
      <c r="AI10" s="391"/>
      <c r="AJ10" s="391"/>
      <c r="AK10" s="391"/>
      <c r="AL10" s="4"/>
      <c r="AM10" s="4"/>
    </row>
    <row r="11" spans="1:41" s="392" customFormat="1" ht="17.850000000000001" customHeight="1">
      <c r="B11" s="302" t="s">
        <v>461</v>
      </c>
      <c r="C11" s="157">
        <f>I18</f>
        <v>3197</v>
      </c>
      <c r="D11" s="157">
        <f t="shared" si="0"/>
        <v>4944</v>
      </c>
      <c r="E11" s="158">
        <f>K18</f>
        <v>2298</v>
      </c>
      <c r="F11" s="158">
        <f>L18</f>
        <v>2646</v>
      </c>
      <c r="G11" s="152"/>
      <c r="H11" s="153" t="s">
        <v>808</v>
      </c>
      <c r="I11" s="409">
        <v>216</v>
      </c>
      <c r="J11" s="413">
        <v>335</v>
      </c>
      <c r="K11" s="409">
        <v>154</v>
      </c>
      <c r="L11" s="156">
        <v>181</v>
      </c>
      <c r="M11" s="152"/>
      <c r="N11" s="391"/>
      <c r="O11" s="153" t="s">
        <v>394</v>
      </c>
      <c r="P11" s="409">
        <v>239</v>
      </c>
      <c r="Q11" s="413">
        <v>427</v>
      </c>
      <c r="R11" s="414">
        <v>191</v>
      </c>
      <c r="S11" s="409">
        <v>236</v>
      </c>
      <c r="T11" s="152"/>
      <c r="U11" s="153" t="s">
        <v>316</v>
      </c>
      <c r="V11" s="409">
        <v>214</v>
      </c>
      <c r="W11" s="413">
        <v>313</v>
      </c>
      <c r="X11" s="414">
        <v>130</v>
      </c>
      <c r="Y11" s="409">
        <v>183</v>
      </c>
      <c r="Z11" s="152"/>
      <c r="AA11" s="153" t="s">
        <v>401</v>
      </c>
      <c r="AB11" s="409">
        <v>514</v>
      </c>
      <c r="AC11" s="413">
        <v>849</v>
      </c>
      <c r="AD11" s="414">
        <v>390</v>
      </c>
      <c r="AE11" s="409">
        <v>459</v>
      </c>
      <c r="AF11" s="152"/>
      <c r="AG11" s="391"/>
      <c r="AH11" s="391"/>
      <c r="AI11" s="391"/>
      <c r="AJ11" s="391"/>
      <c r="AK11" s="391"/>
      <c r="AL11" s="4"/>
      <c r="AM11" s="4"/>
    </row>
    <row r="12" spans="1:41" s="392" customFormat="1" ht="17.850000000000001" customHeight="1">
      <c r="B12" s="302" t="s">
        <v>462</v>
      </c>
      <c r="C12" s="157">
        <f>I31</f>
        <v>4110</v>
      </c>
      <c r="D12" s="157">
        <f t="shared" si="0"/>
        <v>7770</v>
      </c>
      <c r="E12" s="158">
        <f>K31</f>
        <v>3497</v>
      </c>
      <c r="F12" s="158">
        <f>L31</f>
        <v>4273</v>
      </c>
      <c r="G12" s="152"/>
      <c r="H12" s="153" t="s">
        <v>809</v>
      </c>
      <c r="I12" s="409">
        <v>176</v>
      </c>
      <c r="J12" s="413">
        <v>273</v>
      </c>
      <c r="K12" s="409">
        <v>106</v>
      </c>
      <c r="L12" s="156">
        <v>167</v>
      </c>
      <c r="M12" s="152"/>
      <c r="N12" s="391"/>
      <c r="O12" s="153" t="s">
        <v>397</v>
      </c>
      <c r="P12" s="409">
        <v>63</v>
      </c>
      <c r="Q12" s="413">
        <v>117</v>
      </c>
      <c r="R12" s="414">
        <v>54</v>
      </c>
      <c r="S12" s="409">
        <v>63</v>
      </c>
      <c r="T12" s="152"/>
      <c r="U12" s="153" t="s">
        <v>320</v>
      </c>
      <c r="V12" s="409">
        <v>340</v>
      </c>
      <c r="W12" s="413">
        <v>596</v>
      </c>
      <c r="X12" s="414">
        <v>277</v>
      </c>
      <c r="Y12" s="409">
        <v>319</v>
      </c>
      <c r="Z12" s="152"/>
      <c r="AA12" s="153" t="s">
        <v>405</v>
      </c>
      <c r="AB12" s="409">
        <v>352</v>
      </c>
      <c r="AC12" s="413">
        <v>490</v>
      </c>
      <c r="AD12" s="414">
        <v>217</v>
      </c>
      <c r="AE12" s="409">
        <v>273</v>
      </c>
      <c r="AF12" s="152"/>
      <c r="AG12" s="391"/>
      <c r="AH12" s="391"/>
      <c r="AI12" s="391"/>
      <c r="AJ12" s="391"/>
      <c r="AK12" s="391"/>
      <c r="AL12" s="4"/>
      <c r="AM12" s="4"/>
    </row>
    <row r="13" spans="1:41" s="392" customFormat="1" ht="17.850000000000001" customHeight="1">
      <c r="B13" s="302" t="s">
        <v>471</v>
      </c>
      <c r="C13" s="157">
        <f>I50</f>
        <v>2540</v>
      </c>
      <c r="D13" s="157">
        <f t="shared" si="0"/>
        <v>5109</v>
      </c>
      <c r="E13" s="158">
        <f>K50</f>
        <v>2323</v>
      </c>
      <c r="F13" s="158">
        <f>L50</f>
        <v>2786</v>
      </c>
      <c r="G13" s="152"/>
      <c r="H13" s="153" t="s">
        <v>399</v>
      </c>
      <c r="I13" s="409">
        <v>357</v>
      </c>
      <c r="J13" s="413">
        <v>622</v>
      </c>
      <c r="K13" s="409">
        <v>273</v>
      </c>
      <c r="L13" s="156">
        <v>349</v>
      </c>
      <c r="M13" s="152"/>
      <c r="N13" s="391"/>
      <c r="O13" s="153" t="s">
        <v>400</v>
      </c>
      <c r="P13" s="409">
        <v>283</v>
      </c>
      <c r="Q13" s="413">
        <v>473</v>
      </c>
      <c r="R13" s="414">
        <v>225</v>
      </c>
      <c r="S13" s="409">
        <v>248</v>
      </c>
      <c r="T13" s="152"/>
      <c r="U13" s="153" t="s">
        <v>323</v>
      </c>
      <c r="V13" s="409">
        <v>251</v>
      </c>
      <c r="W13" s="413">
        <v>424</v>
      </c>
      <c r="X13" s="414">
        <v>182</v>
      </c>
      <c r="Y13" s="409">
        <v>242</v>
      </c>
      <c r="Z13" s="152"/>
      <c r="AA13" s="153" t="s">
        <v>817</v>
      </c>
      <c r="AB13" s="409">
        <v>324</v>
      </c>
      <c r="AC13" s="413">
        <v>634</v>
      </c>
      <c r="AD13" s="414">
        <v>283</v>
      </c>
      <c r="AE13" s="409">
        <v>351</v>
      </c>
      <c r="AF13" s="152"/>
      <c r="AG13" s="391"/>
      <c r="AH13" s="391"/>
      <c r="AI13" s="391"/>
      <c r="AJ13" s="391"/>
      <c r="AK13" s="391"/>
      <c r="AL13" s="4"/>
      <c r="AM13" s="4"/>
    </row>
    <row r="14" spans="1:41" s="392" customFormat="1" ht="17.850000000000001" customHeight="1">
      <c r="B14" s="302" t="s">
        <v>470</v>
      </c>
      <c r="C14" s="157">
        <f>I62</f>
        <v>2949</v>
      </c>
      <c r="D14" s="157">
        <f t="shared" si="0"/>
        <v>5360</v>
      </c>
      <c r="E14" s="158">
        <f>K62</f>
        <v>2480</v>
      </c>
      <c r="F14" s="158">
        <f>L62</f>
        <v>2880</v>
      </c>
      <c r="G14" s="152"/>
      <c r="H14" s="153" t="s">
        <v>402</v>
      </c>
      <c r="I14" s="409">
        <v>617</v>
      </c>
      <c r="J14" s="413">
        <v>891</v>
      </c>
      <c r="K14" s="409">
        <v>432</v>
      </c>
      <c r="L14" s="156">
        <v>459</v>
      </c>
      <c r="M14" s="152"/>
      <c r="N14" s="391"/>
      <c r="O14" s="153" t="s">
        <v>403</v>
      </c>
      <c r="P14" s="409">
        <v>23</v>
      </c>
      <c r="Q14" s="413">
        <v>33</v>
      </c>
      <c r="R14" s="414">
        <v>19</v>
      </c>
      <c r="S14" s="409">
        <v>14</v>
      </c>
      <c r="T14" s="152"/>
      <c r="U14" s="153" t="s">
        <v>327</v>
      </c>
      <c r="V14" s="409">
        <v>39</v>
      </c>
      <c r="W14" s="415">
        <v>69</v>
      </c>
      <c r="X14" s="413">
        <v>32</v>
      </c>
      <c r="Y14" s="409">
        <v>37</v>
      </c>
      <c r="Z14" s="152"/>
      <c r="AA14" s="153" t="s">
        <v>411</v>
      </c>
      <c r="AB14" s="409">
        <v>338</v>
      </c>
      <c r="AC14" s="413">
        <v>662</v>
      </c>
      <c r="AD14" s="414">
        <v>315</v>
      </c>
      <c r="AE14" s="409">
        <v>347</v>
      </c>
      <c r="AF14" s="152"/>
      <c r="AG14" s="391"/>
      <c r="AH14" s="391"/>
      <c r="AI14" s="391"/>
      <c r="AJ14" s="391"/>
      <c r="AK14" s="391"/>
      <c r="AL14" s="4"/>
      <c r="AM14" s="4"/>
    </row>
    <row r="15" spans="1:41" s="392" customFormat="1" ht="17.850000000000001" customHeight="1">
      <c r="B15" s="302" t="s">
        <v>465</v>
      </c>
      <c r="C15" s="157">
        <f>P23</f>
        <v>2099</v>
      </c>
      <c r="D15" s="157">
        <f t="shared" si="0"/>
        <v>3721</v>
      </c>
      <c r="E15" s="158">
        <f>R23</f>
        <v>1714</v>
      </c>
      <c r="F15" s="158">
        <f>S23</f>
        <v>2007</v>
      </c>
      <c r="G15" s="152"/>
      <c r="H15" s="153" t="s">
        <v>810</v>
      </c>
      <c r="I15" s="409">
        <v>467</v>
      </c>
      <c r="J15" s="413">
        <v>795</v>
      </c>
      <c r="K15" s="409">
        <v>384</v>
      </c>
      <c r="L15" s="156">
        <v>411</v>
      </c>
      <c r="M15" s="152"/>
      <c r="N15" s="391"/>
      <c r="O15" s="153" t="s">
        <v>406</v>
      </c>
      <c r="P15" s="409">
        <v>57</v>
      </c>
      <c r="Q15" s="413">
        <v>103</v>
      </c>
      <c r="R15" s="414">
        <v>45</v>
      </c>
      <c r="S15" s="409">
        <v>58</v>
      </c>
      <c r="T15" s="152"/>
      <c r="U15" s="159"/>
      <c r="V15" s="161"/>
      <c r="W15" s="161"/>
      <c r="X15" s="160"/>
      <c r="Y15" s="175"/>
      <c r="Z15" s="152"/>
      <c r="AA15" s="153" t="s">
        <v>818</v>
      </c>
      <c r="AB15" s="409">
        <v>932</v>
      </c>
      <c r="AC15" s="413">
        <v>1597</v>
      </c>
      <c r="AD15" s="414">
        <v>738</v>
      </c>
      <c r="AE15" s="409">
        <v>859</v>
      </c>
      <c r="AF15" s="152"/>
      <c r="AG15" s="391"/>
      <c r="AH15" s="391"/>
      <c r="AI15" s="391"/>
      <c r="AJ15" s="391"/>
      <c r="AK15" s="391"/>
      <c r="AL15" s="4"/>
      <c r="AM15" s="4"/>
    </row>
    <row r="16" spans="1:41" s="392" customFormat="1" ht="17.850000000000001" customHeight="1" thickBot="1">
      <c r="B16" s="302" t="s">
        <v>467</v>
      </c>
      <c r="C16" s="157">
        <f>P46</f>
        <v>5421</v>
      </c>
      <c r="D16" s="157">
        <f t="shared" si="0"/>
        <v>10236</v>
      </c>
      <c r="E16" s="158">
        <f>R46</f>
        <v>4777</v>
      </c>
      <c r="F16" s="158">
        <f>S46</f>
        <v>5459</v>
      </c>
      <c r="G16" s="152"/>
      <c r="H16" s="153" t="s">
        <v>408</v>
      </c>
      <c r="I16" s="409">
        <v>210</v>
      </c>
      <c r="J16" s="413">
        <v>347</v>
      </c>
      <c r="K16" s="409">
        <v>163</v>
      </c>
      <c r="L16" s="156">
        <v>184</v>
      </c>
      <c r="M16" s="152"/>
      <c r="N16" s="7"/>
      <c r="O16" s="153" t="s">
        <v>409</v>
      </c>
      <c r="P16" s="409">
        <v>24</v>
      </c>
      <c r="Q16" s="413">
        <v>48</v>
      </c>
      <c r="R16" s="414">
        <v>23</v>
      </c>
      <c r="S16" s="409">
        <v>25</v>
      </c>
      <c r="T16" s="152"/>
      <c r="U16" s="163" t="s">
        <v>326</v>
      </c>
      <c r="V16" s="164">
        <f>SUM(V6:V15)</f>
        <v>2713</v>
      </c>
      <c r="W16" s="164">
        <f>SUM(W6:W15)</f>
        <v>4818</v>
      </c>
      <c r="X16" s="164">
        <f>SUM(X6:X15)</f>
        <v>2119</v>
      </c>
      <c r="Y16" s="165">
        <f>SUM(Y6:Y15)</f>
        <v>2699</v>
      </c>
      <c r="Z16" s="8"/>
      <c r="AA16" s="153" t="s">
        <v>416</v>
      </c>
      <c r="AB16" s="409">
        <v>100</v>
      </c>
      <c r="AC16" s="413">
        <v>109</v>
      </c>
      <c r="AD16" s="414">
        <v>35</v>
      </c>
      <c r="AE16" s="409">
        <v>74</v>
      </c>
      <c r="AF16" s="152"/>
      <c r="AG16" s="391"/>
      <c r="AH16" s="391"/>
      <c r="AI16" s="391"/>
      <c r="AJ16" s="391"/>
      <c r="AK16" s="391"/>
      <c r="AL16" s="4"/>
      <c r="AM16" s="4"/>
    </row>
    <row r="17" spans="1:39" s="392" customFormat="1" ht="17.850000000000001" customHeight="1">
      <c r="B17" s="302" t="s">
        <v>464</v>
      </c>
      <c r="C17" s="157">
        <f>P62</f>
        <v>2441</v>
      </c>
      <c r="D17" s="157">
        <f t="shared" si="0"/>
        <v>4109</v>
      </c>
      <c r="E17" s="158">
        <f>R62</f>
        <v>1788</v>
      </c>
      <c r="F17" s="158">
        <f>S62</f>
        <v>2321</v>
      </c>
      <c r="G17" s="152"/>
      <c r="H17" s="159"/>
      <c r="I17" s="160"/>
      <c r="J17" s="161"/>
      <c r="K17" s="160"/>
      <c r="L17" s="162"/>
      <c r="M17" s="152"/>
      <c r="N17" s="391"/>
      <c r="O17" s="153" t="s">
        <v>412</v>
      </c>
      <c r="P17" s="409">
        <v>60</v>
      </c>
      <c r="Q17" s="413">
        <v>114</v>
      </c>
      <c r="R17" s="414">
        <v>54</v>
      </c>
      <c r="S17" s="409">
        <v>60</v>
      </c>
      <c r="T17" s="152"/>
      <c r="U17" s="5"/>
      <c r="V17" s="4"/>
      <c r="W17" s="4"/>
      <c r="X17" s="4"/>
      <c r="Y17" s="4"/>
      <c r="Z17" s="4"/>
      <c r="AA17" s="153" t="s">
        <v>418</v>
      </c>
      <c r="AB17" s="409">
        <v>66</v>
      </c>
      <c r="AC17" s="413">
        <v>91</v>
      </c>
      <c r="AD17" s="414">
        <v>44</v>
      </c>
      <c r="AE17" s="409">
        <v>47</v>
      </c>
      <c r="AF17" s="152"/>
      <c r="AG17" s="391"/>
      <c r="AH17" s="391"/>
      <c r="AI17" s="391"/>
      <c r="AJ17" s="391"/>
      <c r="AK17" s="391"/>
      <c r="AL17" s="4"/>
      <c r="AM17" s="4"/>
    </row>
    <row r="18" spans="1:39" s="392" customFormat="1" ht="17.850000000000001" customHeight="1" thickBot="1">
      <c r="B18" s="302" t="s">
        <v>463</v>
      </c>
      <c r="C18" s="157">
        <f>V16</f>
        <v>2713</v>
      </c>
      <c r="D18" s="157">
        <f t="shared" si="0"/>
        <v>4818</v>
      </c>
      <c r="E18" s="158">
        <f>X16</f>
        <v>2119</v>
      </c>
      <c r="F18" s="158">
        <f>Y16</f>
        <v>2699</v>
      </c>
      <c r="G18" s="152"/>
      <c r="H18" s="163" t="s">
        <v>326</v>
      </c>
      <c r="I18" s="164">
        <f>SUM(I6:I17)</f>
        <v>3197</v>
      </c>
      <c r="J18" s="164">
        <f>SUM(J6:J17)</f>
        <v>4944</v>
      </c>
      <c r="K18" s="164">
        <f>SUM(K6:K17)</f>
        <v>2298</v>
      </c>
      <c r="L18" s="165">
        <f>SUM(L6:L17)</f>
        <v>2646</v>
      </c>
      <c r="M18" s="152"/>
      <c r="N18" s="391"/>
      <c r="O18" s="153" t="s">
        <v>414</v>
      </c>
      <c r="P18" s="409">
        <v>39</v>
      </c>
      <c r="Q18" s="413">
        <v>73</v>
      </c>
      <c r="R18" s="414">
        <v>34</v>
      </c>
      <c r="S18" s="409">
        <v>39</v>
      </c>
      <c r="T18" s="152"/>
      <c r="U18" s="148" t="s">
        <v>355</v>
      </c>
      <c r="V18" s="4"/>
      <c r="W18" s="4"/>
      <c r="X18" s="4"/>
      <c r="Y18" s="299"/>
      <c r="Z18" s="4"/>
      <c r="AA18" s="153" t="s">
        <v>421</v>
      </c>
      <c r="AB18" s="409">
        <v>265</v>
      </c>
      <c r="AC18" s="413">
        <v>545</v>
      </c>
      <c r="AD18" s="414">
        <v>245</v>
      </c>
      <c r="AE18" s="409">
        <v>300</v>
      </c>
      <c r="AF18" s="152"/>
      <c r="AG18" s="391"/>
      <c r="AH18" s="391"/>
      <c r="AI18" s="391"/>
      <c r="AJ18" s="391"/>
      <c r="AK18" s="391"/>
      <c r="AL18" s="4"/>
      <c r="AM18" s="4"/>
    </row>
    <row r="19" spans="1:39" s="392" customFormat="1" ht="17.850000000000001" customHeight="1">
      <c r="B19" s="302" t="s">
        <v>468</v>
      </c>
      <c r="C19" s="157">
        <f>V32</f>
        <v>3836</v>
      </c>
      <c r="D19" s="157">
        <f t="shared" si="0"/>
        <v>7554</v>
      </c>
      <c r="E19" s="158">
        <f>X32</f>
        <v>3388</v>
      </c>
      <c r="F19" s="158">
        <f>Y32</f>
        <v>4166</v>
      </c>
      <c r="G19" s="152"/>
      <c r="H19" s="5"/>
      <c r="I19" s="4"/>
      <c r="J19" s="4"/>
      <c r="K19" s="4"/>
      <c r="L19" s="166"/>
      <c r="N19" s="391"/>
      <c r="O19" s="153" t="s">
        <v>417</v>
      </c>
      <c r="P19" s="409">
        <v>27</v>
      </c>
      <c r="Q19" s="413">
        <v>61</v>
      </c>
      <c r="R19" s="414">
        <v>27</v>
      </c>
      <c r="S19" s="409">
        <v>34</v>
      </c>
      <c r="T19" s="152"/>
      <c r="U19" s="871" t="s">
        <v>293</v>
      </c>
      <c r="V19" s="873" t="s">
        <v>294</v>
      </c>
      <c r="W19" s="873" t="s">
        <v>295</v>
      </c>
      <c r="X19" s="875"/>
      <c r="Y19" s="876"/>
      <c r="Z19" s="4"/>
      <c r="AA19" s="153" t="s">
        <v>423</v>
      </c>
      <c r="AB19" s="409">
        <v>30</v>
      </c>
      <c r="AC19" s="415">
        <v>55</v>
      </c>
      <c r="AD19" s="413">
        <v>23</v>
      </c>
      <c r="AE19" s="409">
        <v>32</v>
      </c>
      <c r="AF19" s="152"/>
      <c r="AG19" s="391"/>
      <c r="AH19" s="391"/>
      <c r="AI19" s="391"/>
      <c r="AJ19" s="391"/>
      <c r="AK19" s="391"/>
      <c r="AL19" s="4"/>
      <c r="AM19" s="4"/>
    </row>
    <row r="20" spans="1:39" s="392" customFormat="1" ht="17.850000000000001" customHeight="1" thickBot="1">
      <c r="B20" s="302" t="s">
        <v>469</v>
      </c>
      <c r="C20" s="157">
        <f>V43</f>
        <v>140</v>
      </c>
      <c r="D20" s="157">
        <f t="shared" si="0"/>
        <v>278</v>
      </c>
      <c r="E20" s="158">
        <f>X43</f>
        <v>143</v>
      </c>
      <c r="F20" s="158">
        <f>Y43</f>
        <v>135</v>
      </c>
      <c r="G20" s="152"/>
      <c r="H20" s="148" t="s">
        <v>419</v>
      </c>
      <c r="I20" s="4"/>
      <c r="J20" s="4"/>
      <c r="K20" s="4"/>
      <c r="M20" s="4"/>
      <c r="N20" s="391"/>
      <c r="O20" s="153" t="s">
        <v>420</v>
      </c>
      <c r="P20" s="409">
        <v>36</v>
      </c>
      <c r="Q20" s="413">
        <v>66</v>
      </c>
      <c r="R20" s="414">
        <v>32</v>
      </c>
      <c r="S20" s="409">
        <v>34</v>
      </c>
      <c r="T20" s="152"/>
      <c r="U20" s="872"/>
      <c r="V20" s="874"/>
      <c r="W20" s="388" t="s">
        <v>2</v>
      </c>
      <c r="X20" s="388" t="s">
        <v>3</v>
      </c>
      <c r="Y20" s="149" t="s">
        <v>4</v>
      </c>
      <c r="Z20" s="4"/>
      <c r="AA20" s="159"/>
      <c r="AB20" s="160"/>
      <c r="AC20" s="161"/>
      <c r="AD20" s="160"/>
      <c r="AE20" s="175"/>
      <c r="AF20" s="152"/>
      <c r="AG20" s="391"/>
      <c r="AH20" s="391"/>
      <c r="AI20" s="391"/>
      <c r="AJ20" s="391"/>
      <c r="AK20" s="391"/>
      <c r="AL20" s="4"/>
      <c r="AM20" s="4"/>
    </row>
    <row r="21" spans="1:39" s="392" customFormat="1" ht="17.850000000000001" customHeight="1" thickBot="1">
      <c r="B21" s="302" t="s">
        <v>472</v>
      </c>
      <c r="C21" s="157">
        <f>V58</f>
        <v>4005</v>
      </c>
      <c r="D21" s="157">
        <f t="shared" si="0"/>
        <v>7294</v>
      </c>
      <c r="E21" s="158">
        <f>X58</f>
        <v>3342</v>
      </c>
      <c r="F21" s="158">
        <f>Y58</f>
        <v>3952</v>
      </c>
      <c r="G21" s="152"/>
      <c r="H21" s="871" t="s">
        <v>293</v>
      </c>
      <c r="I21" s="873" t="s">
        <v>294</v>
      </c>
      <c r="J21" s="873" t="s">
        <v>295</v>
      </c>
      <c r="K21" s="875"/>
      <c r="L21" s="876"/>
      <c r="M21" s="4"/>
      <c r="N21" s="391"/>
      <c r="O21" s="153" t="s">
        <v>422</v>
      </c>
      <c r="P21" s="409">
        <v>86</v>
      </c>
      <c r="Q21" s="415">
        <v>166</v>
      </c>
      <c r="R21" s="413">
        <v>80</v>
      </c>
      <c r="S21" s="409">
        <v>86</v>
      </c>
      <c r="T21" s="152"/>
      <c r="U21" s="153" t="s">
        <v>362</v>
      </c>
      <c r="V21" s="409">
        <v>795</v>
      </c>
      <c r="W21" s="410">
        <v>1481</v>
      </c>
      <c r="X21" s="412">
        <v>687</v>
      </c>
      <c r="Y21" s="416">
        <v>794</v>
      </c>
      <c r="Z21" s="152"/>
      <c r="AA21" s="163" t="s">
        <v>326</v>
      </c>
      <c r="AB21" s="164">
        <f>SUM(AB6:AB20)</f>
        <v>5837</v>
      </c>
      <c r="AC21" s="164">
        <f>SUM(AC6:AC20)</f>
        <v>10669</v>
      </c>
      <c r="AD21" s="164">
        <f>SUM(AD6:AD20)</f>
        <v>5030</v>
      </c>
      <c r="AE21" s="165">
        <f>SUM(AE6:AE20)</f>
        <v>5639</v>
      </c>
      <c r="AF21" s="4"/>
      <c r="AG21" s="391"/>
      <c r="AH21" s="391"/>
      <c r="AI21" s="391"/>
      <c r="AJ21" s="391"/>
      <c r="AK21" s="391"/>
      <c r="AL21" s="4"/>
      <c r="AM21" s="4"/>
    </row>
    <row r="22" spans="1:39" s="392" customFormat="1" ht="17.850000000000001" customHeight="1" thickBot="1">
      <c r="B22" s="302" t="s">
        <v>473</v>
      </c>
      <c r="C22" s="157">
        <f>AB21</f>
        <v>5837</v>
      </c>
      <c r="D22" s="157">
        <f t="shared" si="0"/>
        <v>10669</v>
      </c>
      <c r="E22" s="158">
        <f>AD21</f>
        <v>5030</v>
      </c>
      <c r="F22" s="158">
        <f>AE21</f>
        <v>5639</v>
      </c>
      <c r="G22" s="152"/>
      <c r="H22" s="872"/>
      <c r="I22" s="874"/>
      <c r="J22" s="388" t="s">
        <v>2</v>
      </c>
      <c r="K22" s="388" t="s">
        <v>3</v>
      </c>
      <c r="L22" s="149" t="s">
        <v>4</v>
      </c>
      <c r="M22" s="4"/>
      <c r="N22" s="391"/>
      <c r="O22" s="159"/>
      <c r="P22" s="161"/>
      <c r="Q22" s="161"/>
      <c r="R22" s="160"/>
      <c r="S22" s="175"/>
      <c r="T22" s="152"/>
      <c r="U22" s="171" t="s">
        <v>365</v>
      </c>
      <c r="V22" s="415">
        <v>191</v>
      </c>
      <c r="W22" s="413">
        <v>333</v>
      </c>
      <c r="X22" s="414">
        <v>116</v>
      </c>
      <c r="Y22" s="416">
        <v>217</v>
      </c>
      <c r="Z22" s="152"/>
      <c r="AA22" s="5"/>
      <c r="AB22" s="4"/>
      <c r="AC22" s="4"/>
      <c r="AD22" s="4"/>
      <c r="AE22" s="4"/>
      <c r="AF22" s="4"/>
      <c r="AG22" s="391"/>
      <c r="AH22" s="391"/>
      <c r="AI22" s="391"/>
      <c r="AJ22" s="391"/>
      <c r="AK22" s="391"/>
      <c r="AL22" s="4"/>
      <c r="AM22" s="4"/>
    </row>
    <row r="23" spans="1:39" s="392" customFormat="1" ht="17.850000000000001" customHeight="1" thickBot="1">
      <c r="B23" s="302" t="s">
        <v>474</v>
      </c>
      <c r="C23" s="157">
        <f>AB40</f>
        <v>6110</v>
      </c>
      <c r="D23" s="157">
        <f t="shared" si="0"/>
        <v>12180</v>
      </c>
      <c r="E23" s="158">
        <f>AD40</f>
        <v>5567</v>
      </c>
      <c r="F23" s="158">
        <f>AE40</f>
        <v>6613</v>
      </c>
      <c r="G23" s="152"/>
      <c r="H23" s="167" t="s">
        <v>425</v>
      </c>
      <c r="I23" s="409">
        <v>189</v>
      </c>
      <c r="J23" s="410">
        <v>271</v>
      </c>
      <c r="K23" s="410">
        <v>110</v>
      </c>
      <c r="L23" s="411">
        <v>161</v>
      </c>
      <c r="M23" s="4"/>
      <c r="N23" s="391"/>
      <c r="O23" s="163" t="s">
        <v>326</v>
      </c>
      <c r="P23" s="164">
        <f>SUM(P6:P22)</f>
        <v>2099</v>
      </c>
      <c r="Q23" s="164">
        <f>SUM(Q6:Q22)</f>
        <v>3721</v>
      </c>
      <c r="R23" s="164">
        <f>SUM(R6:R22)</f>
        <v>1714</v>
      </c>
      <c r="S23" s="165">
        <f>SUM(S6:S22)</f>
        <v>2007</v>
      </c>
      <c r="T23" s="4"/>
      <c r="U23" s="153" t="s">
        <v>367</v>
      </c>
      <c r="V23" s="409">
        <v>364</v>
      </c>
      <c r="W23" s="413">
        <v>790</v>
      </c>
      <c r="X23" s="414">
        <v>338</v>
      </c>
      <c r="Y23" s="416">
        <v>452</v>
      </c>
      <c r="Z23" s="152"/>
      <c r="AA23" s="148" t="s">
        <v>441</v>
      </c>
      <c r="AB23" s="4"/>
      <c r="AC23" s="4"/>
      <c r="AD23" s="4"/>
      <c r="AF23" s="4"/>
      <c r="AG23" s="391"/>
      <c r="AH23" s="391"/>
      <c r="AI23" s="391"/>
      <c r="AJ23" s="391"/>
      <c r="AK23" s="391"/>
      <c r="AL23" s="4"/>
      <c r="AM23" s="4"/>
    </row>
    <row r="24" spans="1:39" ht="17.850000000000001" customHeight="1">
      <c r="A24" s="392"/>
      <c r="B24" s="302" t="s">
        <v>475</v>
      </c>
      <c r="C24" s="157">
        <f>AB50</f>
        <v>3572</v>
      </c>
      <c r="D24" s="157">
        <f t="shared" si="0"/>
        <v>7435</v>
      </c>
      <c r="E24" s="158">
        <f>AD50</f>
        <v>3377</v>
      </c>
      <c r="F24" s="158">
        <f>AE50</f>
        <v>4058</v>
      </c>
      <c r="G24" s="152"/>
      <c r="H24" s="153" t="s">
        <v>426</v>
      </c>
      <c r="I24" s="409">
        <v>669</v>
      </c>
      <c r="J24" s="413">
        <v>1185</v>
      </c>
      <c r="K24" s="409">
        <v>542</v>
      </c>
      <c r="L24" s="156">
        <v>643</v>
      </c>
      <c r="N24" s="391"/>
      <c r="U24" s="153" t="s">
        <v>370</v>
      </c>
      <c r="V24" s="409">
        <v>423</v>
      </c>
      <c r="W24" s="413">
        <v>917</v>
      </c>
      <c r="X24" s="414">
        <v>421</v>
      </c>
      <c r="Y24" s="416">
        <v>496</v>
      </c>
      <c r="Z24" s="152"/>
      <c r="AA24" s="877" t="s">
        <v>293</v>
      </c>
      <c r="AB24" s="879" t="s">
        <v>294</v>
      </c>
      <c r="AC24" s="873" t="s">
        <v>295</v>
      </c>
      <c r="AD24" s="875"/>
      <c r="AE24" s="876"/>
      <c r="AG24" s="391"/>
      <c r="AH24" s="391"/>
      <c r="AI24" s="391"/>
      <c r="AJ24" s="391"/>
      <c r="AK24" s="391"/>
    </row>
    <row r="25" spans="1:39" ht="17.850000000000001" customHeight="1" thickBot="1">
      <c r="A25" s="392"/>
      <c r="B25" s="303"/>
      <c r="C25" s="168"/>
      <c r="D25" s="168"/>
      <c r="E25" s="168"/>
      <c r="F25" s="376"/>
      <c r="G25" s="169"/>
      <c r="H25" s="153" t="s">
        <v>427</v>
      </c>
      <c r="I25" s="409">
        <v>501</v>
      </c>
      <c r="J25" s="413">
        <v>831</v>
      </c>
      <c r="K25" s="409">
        <v>351</v>
      </c>
      <c r="L25" s="156">
        <v>480</v>
      </c>
      <c r="M25" s="392"/>
      <c r="N25" s="391"/>
      <c r="O25" s="148" t="s">
        <v>291</v>
      </c>
      <c r="S25" s="392"/>
      <c r="T25" s="392"/>
      <c r="U25" s="153" t="s">
        <v>372</v>
      </c>
      <c r="V25" s="409">
        <v>223</v>
      </c>
      <c r="W25" s="413">
        <v>457</v>
      </c>
      <c r="X25" s="414">
        <v>205</v>
      </c>
      <c r="Y25" s="416">
        <v>252</v>
      </c>
      <c r="Z25" s="152"/>
      <c r="AA25" s="878"/>
      <c r="AB25" s="880"/>
      <c r="AC25" s="388" t="s">
        <v>2</v>
      </c>
      <c r="AD25" s="388" t="s">
        <v>3</v>
      </c>
      <c r="AE25" s="149" t="s">
        <v>4</v>
      </c>
      <c r="AG25" s="391"/>
      <c r="AH25" s="391"/>
      <c r="AI25" s="391"/>
      <c r="AJ25" s="391"/>
      <c r="AK25" s="391"/>
    </row>
    <row r="26" spans="1:39" ht="17.850000000000001" customHeight="1">
      <c r="A26" s="392"/>
      <c r="B26" s="391"/>
      <c r="C26" s="391"/>
      <c r="D26" s="391"/>
      <c r="E26" s="391"/>
      <c r="F26" s="391"/>
      <c r="G26" s="391"/>
      <c r="H26" s="153" t="s">
        <v>429</v>
      </c>
      <c r="I26" s="409">
        <v>739</v>
      </c>
      <c r="J26" s="413">
        <v>1359</v>
      </c>
      <c r="K26" s="409">
        <v>608</v>
      </c>
      <c r="L26" s="156">
        <v>751</v>
      </c>
      <c r="M26" s="392"/>
      <c r="N26" s="391"/>
      <c r="O26" s="871" t="s">
        <v>293</v>
      </c>
      <c r="P26" s="873" t="s">
        <v>294</v>
      </c>
      <c r="Q26" s="873" t="s">
        <v>295</v>
      </c>
      <c r="R26" s="875"/>
      <c r="S26" s="876"/>
      <c r="T26" s="392"/>
      <c r="U26" s="153" t="s">
        <v>374</v>
      </c>
      <c r="V26" s="409">
        <v>186</v>
      </c>
      <c r="W26" s="413">
        <v>308</v>
      </c>
      <c r="X26" s="414">
        <v>156</v>
      </c>
      <c r="Y26" s="416">
        <v>152</v>
      </c>
      <c r="Z26" s="152"/>
      <c r="AA26" s="167" t="s">
        <v>442</v>
      </c>
      <c r="AB26" s="409">
        <v>843</v>
      </c>
      <c r="AC26" s="410">
        <v>1830</v>
      </c>
      <c r="AD26" s="412">
        <v>831</v>
      </c>
      <c r="AE26" s="409">
        <v>999</v>
      </c>
      <c r="AF26" s="152"/>
      <c r="AG26" s="391"/>
      <c r="AH26" s="391"/>
      <c r="AI26" s="391"/>
      <c r="AJ26" s="391"/>
      <c r="AK26" s="391"/>
    </row>
    <row r="27" spans="1:39" ht="17.850000000000001" customHeight="1" thickBot="1">
      <c r="A27" s="392"/>
      <c r="B27" s="148" t="s">
        <v>289</v>
      </c>
      <c r="F27" s="392"/>
      <c r="G27" s="392"/>
      <c r="H27" s="153" t="s">
        <v>431</v>
      </c>
      <c r="I27" s="409">
        <v>541</v>
      </c>
      <c r="J27" s="413">
        <v>1083</v>
      </c>
      <c r="K27" s="409">
        <v>467</v>
      </c>
      <c r="L27" s="156">
        <v>616</v>
      </c>
      <c r="M27" s="392"/>
      <c r="N27" s="391"/>
      <c r="O27" s="872"/>
      <c r="P27" s="874"/>
      <c r="Q27" s="388" t="s">
        <v>2</v>
      </c>
      <c r="R27" s="388" t="s">
        <v>3</v>
      </c>
      <c r="S27" s="149" t="s">
        <v>4</v>
      </c>
      <c r="T27" s="392"/>
      <c r="U27" s="153" t="s">
        <v>376</v>
      </c>
      <c r="V27" s="409">
        <v>452</v>
      </c>
      <c r="W27" s="413">
        <v>687</v>
      </c>
      <c r="X27" s="414">
        <v>294</v>
      </c>
      <c r="Y27" s="416">
        <v>393</v>
      </c>
      <c r="Z27" s="152"/>
      <c r="AA27" s="153" t="s">
        <v>443</v>
      </c>
      <c r="AB27" s="409">
        <v>1303</v>
      </c>
      <c r="AC27" s="413">
        <v>2848</v>
      </c>
      <c r="AD27" s="414">
        <v>1325</v>
      </c>
      <c r="AE27" s="409">
        <v>1523</v>
      </c>
      <c r="AF27" s="152"/>
      <c r="AG27" s="391"/>
      <c r="AH27" s="391"/>
      <c r="AI27" s="391"/>
      <c r="AJ27" s="391"/>
      <c r="AK27" s="391"/>
    </row>
    <row r="28" spans="1:39" ht="17.850000000000001" customHeight="1">
      <c r="A28" s="392"/>
      <c r="B28" s="871" t="s">
        <v>293</v>
      </c>
      <c r="C28" s="873" t="s">
        <v>294</v>
      </c>
      <c r="D28" s="873" t="s">
        <v>295</v>
      </c>
      <c r="E28" s="875"/>
      <c r="F28" s="876"/>
      <c r="G28" s="392"/>
      <c r="H28" s="153" t="s">
        <v>434</v>
      </c>
      <c r="I28" s="409">
        <v>505</v>
      </c>
      <c r="J28" s="413">
        <v>977</v>
      </c>
      <c r="K28" s="409">
        <v>442</v>
      </c>
      <c r="L28" s="156">
        <v>535</v>
      </c>
      <c r="M28" s="392"/>
      <c r="N28" s="391"/>
      <c r="O28" s="170" t="s">
        <v>298</v>
      </c>
      <c r="P28" s="417">
        <v>88</v>
      </c>
      <c r="Q28" s="418">
        <v>184</v>
      </c>
      <c r="R28" s="418">
        <v>81</v>
      </c>
      <c r="S28" s="419">
        <v>103</v>
      </c>
      <c r="T28" s="152"/>
      <c r="U28" s="153" t="s">
        <v>378</v>
      </c>
      <c r="V28" s="409">
        <v>704</v>
      </c>
      <c r="W28" s="413">
        <v>1623</v>
      </c>
      <c r="X28" s="414">
        <v>741</v>
      </c>
      <c r="Y28" s="416">
        <v>882</v>
      </c>
      <c r="Z28" s="152"/>
      <c r="AA28" s="153" t="s">
        <v>444</v>
      </c>
      <c r="AB28" s="409">
        <v>1107</v>
      </c>
      <c r="AC28" s="413">
        <v>2273</v>
      </c>
      <c r="AD28" s="414">
        <v>1072</v>
      </c>
      <c r="AE28" s="409">
        <v>1201</v>
      </c>
      <c r="AF28" s="152"/>
      <c r="AG28" s="391"/>
      <c r="AH28" s="391"/>
      <c r="AI28" s="391"/>
      <c r="AJ28" s="391"/>
      <c r="AK28" s="391"/>
    </row>
    <row r="29" spans="1:39" ht="17.850000000000001" customHeight="1" thickBot="1">
      <c r="A29" s="392"/>
      <c r="B29" s="872"/>
      <c r="C29" s="874"/>
      <c r="D29" s="388" t="s">
        <v>2</v>
      </c>
      <c r="E29" s="388" t="s">
        <v>3</v>
      </c>
      <c r="F29" s="149" t="s">
        <v>4</v>
      </c>
      <c r="G29" s="392"/>
      <c r="H29" s="153" t="s">
        <v>437</v>
      </c>
      <c r="I29" s="409">
        <v>966</v>
      </c>
      <c r="J29" s="415">
        <v>2064</v>
      </c>
      <c r="K29" s="415">
        <v>977</v>
      </c>
      <c r="L29" s="156">
        <v>1087</v>
      </c>
      <c r="M29" s="392"/>
      <c r="N29" s="391"/>
      <c r="O29" s="171" t="s">
        <v>302</v>
      </c>
      <c r="P29" s="420">
        <v>370</v>
      </c>
      <c r="Q29" s="421">
        <v>497</v>
      </c>
      <c r="R29" s="422">
        <v>225</v>
      </c>
      <c r="S29" s="419">
        <v>272</v>
      </c>
      <c r="T29" s="152"/>
      <c r="U29" s="153" t="s">
        <v>382</v>
      </c>
      <c r="V29" s="409">
        <v>315</v>
      </c>
      <c r="W29" s="413">
        <v>641</v>
      </c>
      <c r="X29" s="414">
        <v>297</v>
      </c>
      <c r="Y29" s="416">
        <v>344</v>
      </c>
      <c r="Z29" s="152"/>
      <c r="AA29" s="153" t="s">
        <v>445</v>
      </c>
      <c r="AB29" s="409">
        <v>804</v>
      </c>
      <c r="AC29" s="413">
        <v>1456</v>
      </c>
      <c r="AD29" s="414">
        <v>656</v>
      </c>
      <c r="AE29" s="409">
        <v>800</v>
      </c>
      <c r="AF29" s="152"/>
      <c r="AG29" s="391"/>
      <c r="AH29" s="391"/>
      <c r="AI29" s="391"/>
      <c r="AJ29" s="391"/>
      <c r="AK29" s="391"/>
    </row>
    <row r="30" spans="1:39" ht="17.850000000000001" customHeight="1">
      <c r="A30" s="392"/>
      <c r="B30" s="170" t="s">
        <v>296</v>
      </c>
      <c r="C30" s="413">
        <v>578</v>
      </c>
      <c r="D30" s="413">
        <v>941</v>
      </c>
      <c r="E30" s="413">
        <v>431</v>
      </c>
      <c r="F30" s="156">
        <v>510</v>
      </c>
      <c r="G30" s="392"/>
      <c r="H30" s="159"/>
      <c r="I30" s="161"/>
      <c r="J30" s="161"/>
      <c r="K30" s="161"/>
      <c r="L30" s="162"/>
      <c r="M30" s="392"/>
      <c r="N30" s="391"/>
      <c r="O30" s="171" t="s">
        <v>812</v>
      </c>
      <c r="P30" s="420">
        <v>181</v>
      </c>
      <c r="Q30" s="421">
        <v>237</v>
      </c>
      <c r="R30" s="422">
        <v>119</v>
      </c>
      <c r="S30" s="419">
        <v>118</v>
      </c>
      <c r="T30" s="152"/>
      <c r="U30" s="153" t="s">
        <v>385</v>
      </c>
      <c r="V30" s="409">
        <v>183</v>
      </c>
      <c r="W30" s="415">
        <v>317</v>
      </c>
      <c r="X30" s="413">
        <v>133</v>
      </c>
      <c r="Y30" s="416">
        <v>184</v>
      </c>
      <c r="Z30" s="152"/>
      <c r="AA30" s="153" t="s">
        <v>446</v>
      </c>
      <c r="AB30" s="409">
        <v>191</v>
      </c>
      <c r="AC30" s="413">
        <v>349</v>
      </c>
      <c r="AD30" s="414">
        <v>149</v>
      </c>
      <c r="AE30" s="409">
        <v>200</v>
      </c>
      <c r="AF30" s="152"/>
      <c r="AG30" s="391"/>
      <c r="AH30" s="391"/>
      <c r="AI30" s="391"/>
      <c r="AJ30" s="391"/>
      <c r="AK30" s="391"/>
    </row>
    <row r="31" spans="1:39" ht="16.5" customHeight="1" thickBot="1">
      <c r="A31" s="392"/>
      <c r="B31" s="171" t="s">
        <v>300</v>
      </c>
      <c r="C31" s="413">
        <v>377</v>
      </c>
      <c r="D31" s="413">
        <v>654</v>
      </c>
      <c r="E31" s="413">
        <v>290</v>
      </c>
      <c r="F31" s="156">
        <v>364</v>
      </c>
      <c r="G31" s="392"/>
      <c r="H31" s="163" t="s">
        <v>326</v>
      </c>
      <c r="I31" s="164">
        <f>SUM(I23:I30)</f>
        <v>4110</v>
      </c>
      <c r="J31" s="164">
        <f>SUM(J23:J30)</f>
        <v>7770</v>
      </c>
      <c r="K31" s="164">
        <f>SUM(K23:K30)</f>
        <v>3497</v>
      </c>
      <c r="L31" s="165">
        <f>SUM(L23:L30)</f>
        <v>4273</v>
      </c>
      <c r="M31" s="392"/>
      <c r="N31" s="391"/>
      <c r="O31" s="171" t="s">
        <v>309</v>
      </c>
      <c r="P31" s="420">
        <v>331</v>
      </c>
      <c r="Q31" s="421">
        <v>644</v>
      </c>
      <c r="R31" s="422">
        <v>294</v>
      </c>
      <c r="S31" s="419">
        <v>350</v>
      </c>
      <c r="T31" s="152"/>
      <c r="U31" s="153"/>
      <c r="V31" s="161"/>
      <c r="W31" s="160"/>
      <c r="X31" s="160"/>
      <c r="Y31" s="172"/>
      <c r="Z31" s="152"/>
      <c r="AA31" s="153" t="s">
        <v>816</v>
      </c>
      <c r="AB31" s="409">
        <v>78</v>
      </c>
      <c r="AC31" s="413">
        <v>138</v>
      </c>
      <c r="AD31" s="414">
        <v>57</v>
      </c>
      <c r="AE31" s="409">
        <v>81</v>
      </c>
      <c r="AF31" s="152"/>
      <c r="AG31" s="391"/>
      <c r="AH31" s="391"/>
      <c r="AI31" s="391"/>
      <c r="AJ31" s="391"/>
      <c r="AK31" s="391"/>
    </row>
    <row r="32" spans="1:39" ht="17.850000000000001" customHeight="1" thickBot="1">
      <c r="A32" s="392"/>
      <c r="B32" s="171" t="s">
        <v>304</v>
      </c>
      <c r="C32" s="413">
        <v>600</v>
      </c>
      <c r="D32" s="413">
        <v>972</v>
      </c>
      <c r="E32" s="413">
        <v>418</v>
      </c>
      <c r="F32" s="156">
        <v>554</v>
      </c>
      <c r="G32" s="392"/>
      <c r="L32" s="166"/>
      <c r="M32" s="392"/>
      <c r="N32" s="391"/>
      <c r="O32" s="171" t="s">
        <v>313</v>
      </c>
      <c r="P32" s="420">
        <v>303</v>
      </c>
      <c r="Q32" s="421">
        <v>672</v>
      </c>
      <c r="R32" s="422">
        <v>318</v>
      </c>
      <c r="S32" s="419">
        <v>354</v>
      </c>
      <c r="T32" s="152"/>
      <c r="U32" s="163" t="s">
        <v>326</v>
      </c>
      <c r="V32" s="164">
        <f>SUM(V21:V31)</f>
        <v>3836</v>
      </c>
      <c r="W32" s="164">
        <f>SUM(W21:W31)</f>
        <v>7554</v>
      </c>
      <c r="X32" s="164">
        <f>SUM(X21:X31)</f>
        <v>3388</v>
      </c>
      <c r="Y32" s="165">
        <f>SUM(Y21:Y31)</f>
        <v>4166</v>
      </c>
      <c r="AA32" s="153" t="s">
        <v>447</v>
      </c>
      <c r="AB32" s="409">
        <v>191</v>
      </c>
      <c r="AC32" s="413">
        <v>285</v>
      </c>
      <c r="AD32" s="414">
        <v>121</v>
      </c>
      <c r="AE32" s="409">
        <v>164</v>
      </c>
      <c r="AF32" s="152"/>
      <c r="AG32" s="391"/>
      <c r="AH32" s="391"/>
      <c r="AI32" s="391"/>
      <c r="AJ32" s="391"/>
      <c r="AK32" s="391"/>
    </row>
    <row r="33" spans="1:37" ht="17.850000000000001" customHeight="1" thickBot="1">
      <c r="A33" s="392"/>
      <c r="B33" s="171" t="s">
        <v>307</v>
      </c>
      <c r="C33" s="413">
        <v>356</v>
      </c>
      <c r="D33" s="413">
        <v>487</v>
      </c>
      <c r="E33" s="413">
        <v>201</v>
      </c>
      <c r="F33" s="156">
        <v>286</v>
      </c>
      <c r="G33" s="392"/>
      <c r="H33" s="148" t="s">
        <v>292</v>
      </c>
      <c r="L33" s="392"/>
      <c r="N33" s="391"/>
      <c r="O33" s="171" t="s">
        <v>317</v>
      </c>
      <c r="P33" s="420">
        <v>497</v>
      </c>
      <c r="Q33" s="421">
        <v>1039</v>
      </c>
      <c r="R33" s="422">
        <v>495</v>
      </c>
      <c r="S33" s="419">
        <v>544</v>
      </c>
      <c r="T33" s="152"/>
      <c r="AA33" s="153" t="s">
        <v>448</v>
      </c>
      <c r="AB33" s="409">
        <v>39</v>
      </c>
      <c r="AC33" s="413">
        <v>76</v>
      </c>
      <c r="AD33" s="414">
        <v>32</v>
      </c>
      <c r="AE33" s="409">
        <v>44</v>
      </c>
      <c r="AF33" s="152"/>
      <c r="AG33" s="391"/>
      <c r="AH33" s="391"/>
      <c r="AI33" s="391"/>
      <c r="AJ33" s="391"/>
      <c r="AK33" s="391"/>
    </row>
    <row r="34" spans="1:37" ht="17.850000000000001" customHeight="1" thickBot="1">
      <c r="A34" s="392"/>
      <c r="B34" s="171" t="s">
        <v>311</v>
      </c>
      <c r="C34" s="413">
        <v>279</v>
      </c>
      <c r="D34" s="413">
        <v>419</v>
      </c>
      <c r="E34" s="413">
        <v>175</v>
      </c>
      <c r="F34" s="156">
        <v>244</v>
      </c>
      <c r="G34" s="392"/>
      <c r="H34" s="871" t="s">
        <v>293</v>
      </c>
      <c r="I34" s="873" t="s">
        <v>294</v>
      </c>
      <c r="J34" s="873" t="s">
        <v>295</v>
      </c>
      <c r="K34" s="875"/>
      <c r="L34" s="876"/>
      <c r="N34" s="391"/>
      <c r="O34" s="171" t="s">
        <v>321</v>
      </c>
      <c r="P34" s="420">
        <v>462</v>
      </c>
      <c r="Q34" s="421">
        <v>955</v>
      </c>
      <c r="R34" s="422">
        <v>463</v>
      </c>
      <c r="S34" s="419">
        <v>492</v>
      </c>
      <c r="T34" s="152"/>
      <c r="U34" s="148" t="s">
        <v>395</v>
      </c>
      <c r="Y34" s="392"/>
      <c r="AA34" s="153" t="s">
        <v>449</v>
      </c>
      <c r="AB34" s="409">
        <v>825</v>
      </c>
      <c r="AC34" s="413">
        <v>1629</v>
      </c>
      <c r="AD34" s="414">
        <v>759</v>
      </c>
      <c r="AE34" s="409">
        <v>870</v>
      </c>
      <c r="AF34" s="152"/>
      <c r="AG34" s="391"/>
      <c r="AH34" s="391"/>
      <c r="AI34" s="391"/>
      <c r="AJ34" s="391"/>
      <c r="AK34" s="391"/>
    </row>
    <row r="35" spans="1:37" ht="17.850000000000001" customHeight="1" thickBot="1">
      <c r="A35" s="392"/>
      <c r="B35" s="171" t="s">
        <v>315</v>
      </c>
      <c r="C35" s="413">
        <v>286</v>
      </c>
      <c r="D35" s="413">
        <v>406</v>
      </c>
      <c r="E35" s="413">
        <v>187</v>
      </c>
      <c r="F35" s="156">
        <v>219</v>
      </c>
      <c r="G35" s="392"/>
      <c r="H35" s="872"/>
      <c r="I35" s="874"/>
      <c r="J35" s="388" t="s">
        <v>2</v>
      </c>
      <c r="K35" s="388" t="s">
        <v>3</v>
      </c>
      <c r="L35" s="149" t="s">
        <v>4</v>
      </c>
      <c r="M35" s="392"/>
      <c r="N35" s="391"/>
      <c r="O35" s="171" t="s">
        <v>324</v>
      </c>
      <c r="P35" s="420">
        <v>529</v>
      </c>
      <c r="Q35" s="421">
        <v>967</v>
      </c>
      <c r="R35" s="422">
        <v>440</v>
      </c>
      <c r="S35" s="419">
        <v>527</v>
      </c>
      <c r="T35" s="152"/>
      <c r="U35" s="871" t="s">
        <v>293</v>
      </c>
      <c r="V35" s="873" t="s">
        <v>294</v>
      </c>
      <c r="W35" s="873" t="s">
        <v>295</v>
      </c>
      <c r="X35" s="875"/>
      <c r="Y35" s="876"/>
      <c r="AA35" s="153" t="s">
        <v>450</v>
      </c>
      <c r="AB35" s="409">
        <v>505</v>
      </c>
      <c r="AC35" s="413">
        <v>921</v>
      </c>
      <c r="AD35" s="414">
        <v>407</v>
      </c>
      <c r="AE35" s="409">
        <v>514</v>
      </c>
      <c r="AF35" s="152"/>
      <c r="AG35" s="391"/>
      <c r="AH35" s="391"/>
      <c r="AI35" s="391"/>
      <c r="AJ35" s="391"/>
      <c r="AK35" s="391"/>
    </row>
    <row r="36" spans="1:37" ht="17.850000000000001" customHeight="1" thickBot="1">
      <c r="A36" s="392"/>
      <c r="B36" s="171" t="s">
        <v>319</v>
      </c>
      <c r="C36" s="413">
        <v>245</v>
      </c>
      <c r="D36" s="413">
        <v>352</v>
      </c>
      <c r="E36" s="413">
        <v>186</v>
      </c>
      <c r="F36" s="156">
        <v>166</v>
      </c>
      <c r="G36" s="392"/>
      <c r="H36" s="167" t="s">
        <v>299</v>
      </c>
      <c r="I36" s="409">
        <v>726</v>
      </c>
      <c r="J36" s="410">
        <v>1520</v>
      </c>
      <c r="K36" s="412">
        <v>710</v>
      </c>
      <c r="L36" s="416">
        <v>810</v>
      </c>
      <c r="M36" s="392"/>
      <c r="N36" s="391"/>
      <c r="O36" s="171" t="s">
        <v>328</v>
      </c>
      <c r="P36" s="420">
        <v>160</v>
      </c>
      <c r="Q36" s="421">
        <v>329</v>
      </c>
      <c r="R36" s="422">
        <v>157</v>
      </c>
      <c r="S36" s="419">
        <v>172</v>
      </c>
      <c r="T36" s="152"/>
      <c r="U36" s="872"/>
      <c r="V36" s="874"/>
      <c r="W36" s="388" t="s">
        <v>2</v>
      </c>
      <c r="X36" s="388" t="s">
        <v>3</v>
      </c>
      <c r="Y36" s="149" t="s">
        <v>4</v>
      </c>
      <c r="AA36" s="153" t="s">
        <v>451</v>
      </c>
      <c r="AB36" s="409">
        <v>122</v>
      </c>
      <c r="AC36" s="413">
        <v>194</v>
      </c>
      <c r="AD36" s="414">
        <v>78</v>
      </c>
      <c r="AE36" s="409">
        <v>116</v>
      </c>
      <c r="AF36" s="152"/>
      <c r="AG36" s="391"/>
      <c r="AH36" s="391"/>
      <c r="AI36" s="391"/>
      <c r="AJ36" s="391"/>
      <c r="AK36" s="391"/>
    </row>
    <row r="37" spans="1:37" ht="17.850000000000001" customHeight="1">
      <c r="A37" s="392"/>
      <c r="B37" s="153"/>
      <c r="C37" s="160"/>
      <c r="D37" s="372"/>
      <c r="E37" s="160"/>
      <c r="F37" s="162"/>
      <c r="G37" s="392"/>
      <c r="H37" s="153" t="s">
        <v>303</v>
      </c>
      <c r="I37" s="409">
        <v>336</v>
      </c>
      <c r="J37" s="413">
        <v>467</v>
      </c>
      <c r="K37" s="414">
        <v>189</v>
      </c>
      <c r="L37" s="416">
        <v>278</v>
      </c>
      <c r="M37" s="392"/>
      <c r="N37" s="391"/>
      <c r="O37" s="171" t="s">
        <v>813</v>
      </c>
      <c r="P37" s="420">
        <v>368</v>
      </c>
      <c r="Q37" s="421">
        <v>582</v>
      </c>
      <c r="R37" s="422">
        <v>275</v>
      </c>
      <c r="S37" s="419">
        <v>307</v>
      </c>
      <c r="T37" s="152"/>
      <c r="U37" s="167" t="s">
        <v>404</v>
      </c>
      <c r="V37" s="409">
        <v>29</v>
      </c>
      <c r="W37" s="412">
        <v>58</v>
      </c>
      <c r="X37" s="423">
        <v>31</v>
      </c>
      <c r="Y37" s="409">
        <v>27</v>
      </c>
      <c r="Z37" s="152"/>
      <c r="AA37" s="153" t="s">
        <v>452</v>
      </c>
      <c r="AB37" s="409">
        <v>58</v>
      </c>
      <c r="AC37" s="413">
        <v>104</v>
      </c>
      <c r="AD37" s="414">
        <v>45</v>
      </c>
      <c r="AE37" s="409">
        <v>59</v>
      </c>
      <c r="AF37" s="152"/>
      <c r="AG37" s="391"/>
      <c r="AH37" s="391"/>
      <c r="AI37" s="391"/>
      <c r="AJ37" s="391"/>
      <c r="AK37" s="391"/>
    </row>
    <row r="38" spans="1:37" ht="17.850000000000001" customHeight="1" thickBot="1">
      <c r="A38" s="392"/>
      <c r="B38" s="163" t="s">
        <v>326</v>
      </c>
      <c r="C38" s="164">
        <f>SUM(C30:C37)</f>
        <v>2721</v>
      </c>
      <c r="D38" s="164">
        <f>SUM(D30:D37)</f>
        <v>4231</v>
      </c>
      <c r="E38" s="164">
        <f>SUM(E30:E37)</f>
        <v>1888</v>
      </c>
      <c r="F38" s="165">
        <f>SUM(F30:F37)</f>
        <v>2343</v>
      </c>
      <c r="G38" s="392"/>
      <c r="H38" s="153" t="s">
        <v>306</v>
      </c>
      <c r="I38" s="409">
        <v>80</v>
      </c>
      <c r="J38" s="413">
        <v>162</v>
      </c>
      <c r="K38" s="414">
        <v>73</v>
      </c>
      <c r="L38" s="416">
        <v>89</v>
      </c>
      <c r="M38" s="392"/>
      <c r="N38" s="391"/>
      <c r="O38" s="171" t="s">
        <v>332</v>
      </c>
      <c r="P38" s="420">
        <v>282</v>
      </c>
      <c r="Q38" s="421">
        <v>558</v>
      </c>
      <c r="R38" s="422">
        <v>257</v>
      </c>
      <c r="S38" s="419">
        <v>301</v>
      </c>
      <c r="T38" s="152"/>
      <c r="U38" s="153" t="s">
        <v>407</v>
      </c>
      <c r="V38" s="409">
        <v>28</v>
      </c>
      <c r="W38" s="413">
        <v>61</v>
      </c>
      <c r="X38" s="414">
        <v>33</v>
      </c>
      <c r="Y38" s="409">
        <v>28</v>
      </c>
      <c r="Z38" s="152"/>
      <c r="AA38" s="153" t="s">
        <v>453</v>
      </c>
      <c r="AB38" s="409">
        <v>44</v>
      </c>
      <c r="AC38" s="415">
        <v>77</v>
      </c>
      <c r="AD38" s="413">
        <v>35</v>
      </c>
      <c r="AE38" s="409">
        <v>42</v>
      </c>
      <c r="AF38" s="152"/>
      <c r="AG38" s="391"/>
      <c r="AH38" s="391"/>
      <c r="AI38" s="391"/>
      <c r="AJ38" s="391"/>
      <c r="AK38" s="391"/>
    </row>
    <row r="39" spans="1:37" ht="17.850000000000001" customHeight="1">
      <c r="A39" s="392"/>
      <c r="H39" s="153" t="s">
        <v>310</v>
      </c>
      <c r="I39" s="409">
        <v>161</v>
      </c>
      <c r="J39" s="413">
        <v>345</v>
      </c>
      <c r="K39" s="414">
        <v>166</v>
      </c>
      <c r="L39" s="416">
        <v>179</v>
      </c>
      <c r="M39" s="392"/>
      <c r="N39" s="391"/>
      <c r="O39" s="171" t="s">
        <v>334</v>
      </c>
      <c r="P39" s="420">
        <v>260</v>
      </c>
      <c r="Q39" s="421">
        <v>513</v>
      </c>
      <c r="R39" s="422">
        <v>230</v>
      </c>
      <c r="S39" s="419">
        <v>283</v>
      </c>
      <c r="T39" s="152"/>
      <c r="U39" s="153" t="s">
        <v>410</v>
      </c>
      <c r="V39" s="409">
        <v>37</v>
      </c>
      <c r="W39" s="413">
        <v>88</v>
      </c>
      <c r="X39" s="414">
        <v>47</v>
      </c>
      <c r="Y39" s="409">
        <v>41</v>
      </c>
      <c r="Z39" s="152"/>
      <c r="AA39" s="159"/>
      <c r="AB39" s="160"/>
      <c r="AC39" s="160"/>
      <c r="AD39" s="160"/>
      <c r="AE39" s="175"/>
      <c r="AF39" s="152"/>
      <c r="AG39" s="391"/>
      <c r="AH39" s="391"/>
      <c r="AI39" s="391"/>
      <c r="AJ39" s="391"/>
      <c r="AK39" s="391"/>
    </row>
    <row r="40" spans="1:37" ht="17.850000000000001" customHeight="1" thickBot="1">
      <c r="A40" s="392"/>
      <c r="B40" s="148" t="s">
        <v>331</v>
      </c>
      <c r="F40" s="392"/>
      <c r="H40" s="153" t="s">
        <v>314</v>
      </c>
      <c r="I40" s="409">
        <v>179</v>
      </c>
      <c r="J40" s="413">
        <v>380</v>
      </c>
      <c r="K40" s="414">
        <v>170</v>
      </c>
      <c r="L40" s="416">
        <v>210</v>
      </c>
      <c r="M40" s="392"/>
      <c r="N40" s="391"/>
      <c r="O40" s="171" t="s">
        <v>337</v>
      </c>
      <c r="P40" s="420">
        <v>289</v>
      </c>
      <c r="Q40" s="421">
        <v>582</v>
      </c>
      <c r="R40" s="422">
        <v>271</v>
      </c>
      <c r="S40" s="419">
        <v>311</v>
      </c>
      <c r="T40" s="152"/>
      <c r="U40" s="153" t="s">
        <v>413</v>
      </c>
      <c r="V40" s="409">
        <v>16</v>
      </c>
      <c r="W40" s="413">
        <v>20</v>
      </c>
      <c r="X40" s="414">
        <v>6</v>
      </c>
      <c r="Y40" s="409">
        <v>14</v>
      </c>
      <c r="Z40" s="152"/>
      <c r="AA40" s="163" t="s">
        <v>326</v>
      </c>
      <c r="AB40" s="164">
        <f>SUM(AB26:AB39)</f>
        <v>6110</v>
      </c>
      <c r="AC40" s="164">
        <f>SUM(AC26:AC39)</f>
        <v>12180</v>
      </c>
      <c r="AD40" s="164">
        <f>SUM(AD26:AD39)</f>
        <v>5567</v>
      </c>
      <c r="AE40" s="165">
        <f>SUM(AE26:AE39)</f>
        <v>6613</v>
      </c>
      <c r="AG40" s="391"/>
      <c r="AH40" s="391"/>
      <c r="AI40" s="391"/>
      <c r="AJ40" s="391"/>
      <c r="AK40" s="391"/>
    </row>
    <row r="41" spans="1:37" ht="17.850000000000001" customHeight="1">
      <c r="A41" s="392"/>
      <c r="B41" s="871" t="s">
        <v>293</v>
      </c>
      <c r="C41" s="873" t="s">
        <v>294</v>
      </c>
      <c r="D41" s="873" t="s">
        <v>295</v>
      </c>
      <c r="E41" s="875"/>
      <c r="F41" s="876"/>
      <c r="H41" s="153" t="s">
        <v>318</v>
      </c>
      <c r="I41" s="409">
        <v>282</v>
      </c>
      <c r="J41" s="413">
        <v>554</v>
      </c>
      <c r="K41" s="414">
        <v>247</v>
      </c>
      <c r="L41" s="416">
        <v>307</v>
      </c>
      <c r="M41" s="392"/>
      <c r="N41" s="391"/>
      <c r="O41" s="171" t="s">
        <v>339</v>
      </c>
      <c r="P41" s="420">
        <v>244</v>
      </c>
      <c r="Q41" s="421">
        <v>524</v>
      </c>
      <c r="R41" s="422">
        <v>237</v>
      </c>
      <c r="S41" s="419">
        <v>287</v>
      </c>
      <c r="T41" s="152"/>
      <c r="U41" s="153" t="s">
        <v>415</v>
      </c>
      <c r="V41" s="409">
        <v>30</v>
      </c>
      <c r="W41" s="413">
        <v>51</v>
      </c>
      <c r="X41" s="414">
        <v>26</v>
      </c>
      <c r="Y41" s="409">
        <v>25</v>
      </c>
      <c r="Z41" s="152"/>
      <c r="AA41" s="5"/>
      <c r="AG41" s="391"/>
      <c r="AH41" s="391"/>
      <c r="AI41" s="391"/>
      <c r="AJ41" s="391"/>
      <c r="AK41" s="391"/>
    </row>
    <row r="42" spans="1:37" ht="17.850000000000001" customHeight="1" thickBot="1">
      <c r="A42" s="392"/>
      <c r="B42" s="872"/>
      <c r="C42" s="874"/>
      <c r="D42" s="388" t="s">
        <v>2</v>
      </c>
      <c r="E42" s="388" t="s">
        <v>3</v>
      </c>
      <c r="F42" s="149" t="s">
        <v>4</v>
      </c>
      <c r="H42" s="153" t="s">
        <v>322</v>
      </c>
      <c r="I42" s="409">
        <v>165</v>
      </c>
      <c r="J42" s="413">
        <v>386</v>
      </c>
      <c r="K42" s="414">
        <v>179</v>
      </c>
      <c r="L42" s="416">
        <v>207</v>
      </c>
      <c r="M42" s="392"/>
      <c r="N42" s="391"/>
      <c r="O42" s="171" t="s">
        <v>341</v>
      </c>
      <c r="P42" s="420">
        <v>309</v>
      </c>
      <c r="Q42" s="421">
        <v>587</v>
      </c>
      <c r="R42" s="422">
        <v>271</v>
      </c>
      <c r="S42" s="419">
        <v>316</v>
      </c>
      <c r="T42" s="152"/>
      <c r="U42" s="159"/>
      <c r="V42" s="160"/>
      <c r="W42" s="161"/>
      <c r="X42" s="160"/>
      <c r="Y42" s="175"/>
      <c r="Z42" s="152"/>
      <c r="AA42" s="148" t="s">
        <v>454</v>
      </c>
      <c r="AE42" s="392"/>
      <c r="AG42" s="391"/>
      <c r="AH42" s="391"/>
      <c r="AI42" s="391"/>
      <c r="AJ42" s="391"/>
      <c r="AK42" s="391"/>
    </row>
    <row r="43" spans="1:37" ht="17.850000000000001" customHeight="1" thickBot="1">
      <c r="A43" s="392"/>
      <c r="B43" s="167" t="s">
        <v>338</v>
      </c>
      <c r="C43" s="413">
        <v>191</v>
      </c>
      <c r="D43" s="413">
        <v>334</v>
      </c>
      <c r="E43" s="413">
        <v>138</v>
      </c>
      <c r="F43" s="156">
        <v>196</v>
      </c>
      <c r="G43" s="152"/>
      <c r="H43" s="153" t="s">
        <v>325</v>
      </c>
      <c r="I43" s="409">
        <v>110</v>
      </c>
      <c r="J43" s="413">
        <v>245</v>
      </c>
      <c r="K43" s="414">
        <v>114</v>
      </c>
      <c r="L43" s="416">
        <v>131</v>
      </c>
      <c r="M43" s="392"/>
      <c r="N43" s="391"/>
      <c r="O43" s="171" t="s">
        <v>344</v>
      </c>
      <c r="P43" s="420">
        <v>279</v>
      </c>
      <c r="Q43" s="421">
        <v>526</v>
      </c>
      <c r="R43" s="422">
        <v>242</v>
      </c>
      <c r="S43" s="419">
        <v>284</v>
      </c>
      <c r="T43" s="152"/>
      <c r="U43" s="163" t="s">
        <v>326</v>
      </c>
      <c r="V43" s="164">
        <f>SUM(V37:V42)</f>
        <v>140</v>
      </c>
      <c r="W43" s="164">
        <f>SUM(W37:W42)</f>
        <v>278</v>
      </c>
      <c r="X43" s="164">
        <f>SUM(X37:X42)</f>
        <v>143</v>
      </c>
      <c r="Y43" s="165">
        <f>SUM(Y37:Y42)</f>
        <v>135</v>
      </c>
      <c r="AA43" s="871" t="s">
        <v>293</v>
      </c>
      <c r="AB43" s="873" t="s">
        <v>294</v>
      </c>
      <c r="AC43" s="873" t="s">
        <v>295</v>
      </c>
      <c r="AD43" s="875"/>
      <c r="AE43" s="876"/>
      <c r="AG43" s="391"/>
      <c r="AH43" s="391"/>
      <c r="AI43" s="391"/>
      <c r="AJ43" s="391"/>
      <c r="AK43" s="391"/>
    </row>
    <row r="44" spans="1:37" ht="17.850000000000001" customHeight="1" thickBot="1">
      <c r="A44" s="392"/>
      <c r="B44" s="153" t="s">
        <v>340</v>
      </c>
      <c r="C44" s="413">
        <v>448</v>
      </c>
      <c r="D44" s="413">
        <v>859</v>
      </c>
      <c r="E44" s="413">
        <v>377</v>
      </c>
      <c r="F44" s="156">
        <v>482</v>
      </c>
      <c r="G44" s="152"/>
      <c r="H44" s="153" t="s">
        <v>329</v>
      </c>
      <c r="I44" s="409">
        <v>50</v>
      </c>
      <c r="J44" s="413">
        <v>107</v>
      </c>
      <c r="K44" s="414">
        <v>45</v>
      </c>
      <c r="L44" s="416">
        <v>62</v>
      </c>
      <c r="M44" s="392"/>
      <c r="N44" s="391"/>
      <c r="O44" s="171" t="s">
        <v>814</v>
      </c>
      <c r="P44" s="420">
        <v>469</v>
      </c>
      <c r="Q44" s="421">
        <v>840</v>
      </c>
      <c r="R44" s="421">
        <v>402</v>
      </c>
      <c r="S44" s="419">
        <v>438</v>
      </c>
      <c r="T44" s="152"/>
      <c r="AA44" s="872"/>
      <c r="AB44" s="874"/>
      <c r="AC44" s="388" t="s">
        <v>2</v>
      </c>
      <c r="AD44" s="388" t="s">
        <v>3</v>
      </c>
      <c r="AE44" s="149" t="s">
        <v>4</v>
      </c>
      <c r="AG44" s="391"/>
      <c r="AH44" s="391"/>
      <c r="AI44" s="391"/>
      <c r="AJ44" s="391"/>
      <c r="AK44" s="391"/>
    </row>
    <row r="45" spans="1:37" ht="17.850000000000001" customHeight="1" thickBot="1">
      <c r="A45" s="392"/>
      <c r="B45" s="153" t="s">
        <v>342</v>
      </c>
      <c r="C45" s="413">
        <v>166</v>
      </c>
      <c r="D45" s="413">
        <v>331</v>
      </c>
      <c r="E45" s="413">
        <v>144</v>
      </c>
      <c r="F45" s="156">
        <v>187</v>
      </c>
      <c r="G45" s="152"/>
      <c r="H45" s="153" t="s">
        <v>330</v>
      </c>
      <c r="I45" s="409">
        <v>62</v>
      </c>
      <c r="J45" s="413">
        <v>144</v>
      </c>
      <c r="K45" s="414">
        <v>65</v>
      </c>
      <c r="L45" s="416">
        <v>79</v>
      </c>
      <c r="M45" s="392"/>
      <c r="N45" s="391"/>
      <c r="O45" s="171"/>
      <c r="P45" s="176"/>
      <c r="Q45" s="177"/>
      <c r="R45" s="178"/>
      <c r="S45" s="179"/>
      <c r="T45" s="152"/>
      <c r="U45" s="148" t="s">
        <v>345</v>
      </c>
      <c r="Y45" s="392"/>
      <c r="AA45" s="167" t="s">
        <v>455</v>
      </c>
      <c r="AB45" s="409">
        <v>697</v>
      </c>
      <c r="AC45" s="412">
        <v>1399</v>
      </c>
      <c r="AD45" s="412">
        <v>628</v>
      </c>
      <c r="AE45" s="409">
        <v>771</v>
      </c>
      <c r="AF45" s="152"/>
      <c r="AG45" s="391"/>
      <c r="AH45" s="391"/>
      <c r="AI45" s="391"/>
      <c r="AJ45" s="391"/>
      <c r="AK45" s="391"/>
    </row>
    <row r="46" spans="1:37" ht="17.850000000000001" customHeight="1" thickBot="1">
      <c r="A46" s="392"/>
      <c r="B46" s="153" t="s">
        <v>346</v>
      </c>
      <c r="C46" s="413">
        <v>477</v>
      </c>
      <c r="D46" s="413">
        <v>883</v>
      </c>
      <c r="E46" s="413">
        <v>421</v>
      </c>
      <c r="F46" s="156">
        <v>462</v>
      </c>
      <c r="G46" s="152"/>
      <c r="H46" s="153" t="s">
        <v>333</v>
      </c>
      <c r="I46" s="409">
        <v>36</v>
      </c>
      <c r="J46" s="413">
        <v>79</v>
      </c>
      <c r="K46" s="414">
        <v>43</v>
      </c>
      <c r="L46" s="416">
        <v>36</v>
      </c>
      <c r="M46" s="392"/>
      <c r="N46" s="391"/>
      <c r="O46" s="180" t="s">
        <v>326</v>
      </c>
      <c r="P46" s="181">
        <f>SUM(P28:P44)</f>
        <v>5421</v>
      </c>
      <c r="Q46" s="181">
        <f>SUM(Q28:Q44)</f>
        <v>10236</v>
      </c>
      <c r="R46" s="181">
        <f>SUM(R28:R44)</f>
        <v>4777</v>
      </c>
      <c r="S46" s="182">
        <f>SUM(S28:S44)</f>
        <v>5459</v>
      </c>
      <c r="U46" s="871" t="s">
        <v>293</v>
      </c>
      <c r="V46" s="873" t="s">
        <v>294</v>
      </c>
      <c r="W46" s="873" t="s">
        <v>295</v>
      </c>
      <c r="X46" s="875"/>
      <c r="Y46" s="876"/>
      <c r="AA46" s="153" t="s">
        <v>815</v>
      </c>
      <c r="AB46" s="409">
        <v>328</v>
      </c>
      <c r="AC46" s="413">
        <v>549</v>
      </c>
      <c r="AD46" s="414">
        <v>238</v>
      </c>
      <c r="AE46" s="409">
        <v>311</v>
      </c>
      <c r="AF46" s="152"/>
      <c r="AG46" s="391"/>
      <c r="AH46" s="391"/>
      <c r="AI46" s="391"/>
      <c r="AJ46" s="391"/>
      <c r="AK46" s="391"/>
    </row>
    <row r="47" spans="1:37" ht="17.850000000000001" customHeight="1" thickBot="1">
      <c r="A47" s="392"/>
      <c r="B47" s="153" t="s">
        <v>347</v>
      </c>
      <c r="C47" s="413">
        <v>818</v>
      </c>
      <c r="D47" s="413">
        <v>1557</v>
      </c>
      <c r="E47" s="413">
        <v>735</v>
      </c>
      <c r="F47" s="156">
        <v>822</v>
      </c>
      <c r="G47" s="152"/>
      <c r="H47" s="153" t="s">
        <v>335</v>
      </c>
      <c r="I47" s="409">
        <v>353</v>
      </c>
      <c r="J47" s="415">
        <v>720</v>
      </c>
      <c r="K47" s="413">
        <v>322</v>
      </c>
      <c r="L47" s="416">
        <v>398</v>
      </c>
      <c r="M47" s="392"/>
      <c r="N47" s="391"/>
      <c r="U47" s="872"/>
      <c r="V47" s="874"/>
      <c r="W47" s="388" t="s">
        <v>2</v>
      </c>
      <c r="X47" s="388" t="s">
        <v>3</v>
      </c>
      <c r="Y47" s="149" t="s">
        <v>4</v>
      </c>
      <c r="AA47" s="153" t="s">
        <v>456</v>
      </c>
      <c r="AB47" s="409">
        <v>1049</v>
      </c>
      <c r="AC47" s="413">
        <v>2218</v>
      </c>
      <c r="AD47" s="414">
        <v>1007</v>
      </c>
      <c r="AE47" s="409">
        <v>1211</v>
      </c>
      <c r="AF47" s="152"/>
      <c r="AG47" s="391"/>
      <c r="AH47" s="391"/>
      <c r="AI47" s="391"/>
      <c r="AJ47" s="391"/>
      <c r="AK47" s="391"/>
    </row>
    <row r="48" spans="1:37" ht="17.850000000000001" customHeight="1" thickBot="1">
      <c r="A48" s="392"/>
      <c r="B48" s="153" t="s">
        <v>348</v>
      </c>
      <c r="C48" s="413">
        <v>432</v>
      </c>
      <c r="D48" s="413">
        <v>840</v>
      </c>
      <c r="E48" s="413">
        <v>390</v>
      </c>
      <c r="F48" s="156">
        <v>450</v>
      </c>
      <c r="G48" s="152"/>
      <c r="H48" s="153"/>
      <c r="I48" s="154"/>
      <c r="J48" s="372"/>
      <c r="K48" s="154"/>
      <c r="L48" s="172"/>
      <c r="M48" s="392"/>
      <c r="N48" s="391"/>
      <c r="O48" s="148" t="s">
        <v>336</v>
      </c>
      <c r="S48" s="392"/>
      <c r="U48" s="185" t="s">
        <v>819</v>
      </c>
      <c r="V48" s="409">
        <v>658</v>
      </c>
      <c r="W48" s="410">
        <v>1260</v>
      </c>
      <c r="X48" s="412">
        <v>562</v>
      </c>
      <c r="Y48" s="409">
        <v>698</v>
      </c>
      <c r="Z48" s="152"/>
      <c r="AA48" s="153" t="s">
        <v>457</v>
      </c>
      <c r="AB48" s="409">
        <v>1498</v>
      </c>
      <c r="AC48" s="413">
        <v>3269</v>
      </c>
      <c r="AD48" s="414">
        <v>1504</v>
      </c>
      <c r="AE48" s="409">
        <v>1765</v>
      </c>
      <c r="AF48" s="152"/>
      <c r="AG48" s="391"/>
      <c r="AH48" s="391"/>
      <c r="AI48" s="391"/>
      <c r="AJ48" s="391"/>
      <c r="AK48" s="391"/>
    </row>
    <row r="49" spans="1:37" ht="17.850000000000001" customHeight="1">
      <c r="A49" s="392"/>
      <c r="B49" s="153" t="s">
        <v>350</v>
      </c>
      <c r="C49" s="413">
        <v>487</v>
      </c>
      <c r="D49" s="413">
        <v>786</v>
      </c>
      <c r="E49" s="413">
        <v>345</v>
      </c>
      <c r="F49" s="156">
        <v>441</v>
      </c>
      <c r="G49" s="152"/>
      <c r="H49" s="159"/>
      <c r="I49" s="160"/>
      <c r="J49" s="372"/>
      <c r="K49" s="160"/>
      <c r="L49" s="172"/>
      <c r="M49" s="392"/>
      <c r="N49" s="391"/>
      <c r="O49" s="871" t="s">
        <v>293</v>
      </c>
      <c r="P49" s="873" t="s">
        <v>294</v>
      </c>
      <c r="Q49" s="873" t="s">
        <v>295</v>
      </c>
      <c r="R49" s="875"/>
      <c r="S49" s="876"/>
      <c r="U49" s="153" t="s">
        <v>352</v>
      </c>
      <c r="V49" s="409">
        <v>577</v>
      </c>
      <c r="W49" s="413">
        <v>1060</v>
      </c>
      <c r="X49" s="414">
        <v>465</v>
      </c>
      <c r="Y49" s="409">
        <v>595</v>
      </c>
      <c r="Z49" s="152"/>
      <c r="AA49" s="159"/>
      <c r="AB49" s="160"/>
      <c r="AC49" s="175"/>
      <c r="AD49" s="160"/>
      <c r="AE49" s="175"/>
      <c r="AF49" s="152"/>
      <c r="AG49" s="391"/>
      <c r="AH49" s="391"/>
      <c r="AI49" s="391"/>
      <c r="AJ49" s="391"/>
      <c r="AK49" s="391"/>
    </row>
    <row r="50" spans="1:37" ht="17.850000000000001" customHeight="1" thickBot="1">
      <c r="A50" s="392"/>
      <c r="B50" s="153" t="s">
        <v>353</v>
      </c>
      <c r="C50" s="413">
        <v>110</v>
      </c>
      <c r="D50" s="413">
        <v>272</v>
      </c>
      <c r="E50" s="413">
        <v>122</v>
      </c>
      <c r="F50" s="156">
        <v>150</v>
      </c>
      <c r="G50" s="152"/>
      <c r="H50" s="163" t="s">
        <v>326</v>
      </c>
      <c r="I50" s="164">
        <f>SUM(I36:I49)</f>
        <v>2540</v>
      </c>
      <c r="J50" s="164">
        <f>SUM(J36:J49)</f>
        <v>5109</v>
      </c>
      <c r="K50" s="164">
        <f>SUM(K36:K49)</f>
        <v>2323</v>
      </c>
      <c r="L50" s="165">
        <f>SUM(L36:L49)</f>
        <v>2786</v>
      </c>
      <c r="M50" s="392"/>
      <c r="N50" s="391"/>
      <c r="O50" s="872"/>
      <c r="P50" s="874"/>
      <c r="Q50" s="183" t="s">
        <v>2</v>
      </c>
      <c r="R50" s="388" t="s">
        <v>3</v>
      </c>
      <c r="S50" s="149" t="s">
        <v>4</v>
      </c>
      <c r="T50" s="186"/>
      <c r="U50" s="153" t="s">
        <v>356</v>
      </c>
      <c r="V50" s="409">
        <v>449</v>
      </c>
      <c r="W50" s="413">
        <v>795</v>
      </c>
      <c r="X50" s="414">
        <v>380</v>
      </c>
      <c r="Y50" s="409">
        <v>415</v>
      </c>
      <c r="Z50" s="152"/>
      <c r="AA50" s="163" t="s">
        <v>326</v>
      </c>
      <c r="AB50" s="164">
        <f>SUM(AB45:AB49)</f>
        <v>3572</v>
      </c>
      <c r="AC50" s="164">
        <f>SUM(AC45:AC49)</f>
        <v>7435</v>
      </c>
      <c r="AD50" s="164">
        <f>SUM(AD45:AD49)</f>
        <v>3377</v>
      </c>
      <c r="AE50" s="165">
        <f>SUM(AE45:AE49)</f>
        <v>4058</v>
      </c>
      <c r="AG50" s="391"/>
      <c r="AH50" s="391"/>
      <c r="AI50" s="391"/>
      <c r="AJ50" s="391"/>
      <c r="AK50" s="391"/>
    </row>
    <row r="51" spans="1:37" ht="17.850000000000001" customHeight="1">
      <c r="A51" s="392"/>
      <c r="B51" s="153" t="s">
        <v>357</v>
      </c>
      <c r="C51" s="413">
        <v>277</v>
      </c>
      <c r="D51" s="413">
        <v>653</v>
      </c>
      <c r="E51" s="413">
        <v>300</v>
      </c>
      <c r="F51" s="156">
        <v>353</v>
      </c>
      <c r="G51" s="152"/>
      <c r="H51" s="7"/>
      <c r="I51" s="8"/>
      <c r="J51" s="8"/>
      <c r="K51" s="8"/>
      <c r="L51" s="8"/>
      <c r="N51" s="391"/>
      <c r="O51" s="153" t="s">
        <v>375</v>
      </c>
      <c r="P51" s="409">
        <v>196</v>
      </c>
      <c r="Q51" s="410">
        <v>314</v>
      </c>
      <c r="R51" s="412">
        <v>143</v>
      </c>
      <c r="S51" s="409">
        <v>171</v>
      </c>
      <c r="T51" s="152"/>
      <c r="U51" s="153" t="s">
        <v>820</v>
      </c>
      <c r="V51" s="409">
        <v>403</v>
      </c>
      <c r="W51" s="413">
        <v>671</v>
      </c>
      <c r="X51" s="414">
        <v>301</v>
      </c>
      <c r="Y51" s="409">
        <v>370</v>
      </c>
      <c r="Z51" s="152"/>
      <c r="AA51" s="5"/>
      <c r="AG51" s="391"/>
      <c r="AH51" s="391"/>
      <c r="AI51" s="391"/>
      <c r="AJ51" s="391"/>
      <c r="AK51" s="391"/>
    </row>
    <row r="52" spans="1:37" ht="17.850000000000001" customHeight="1" thickBot="1">
      <c r="A52" s="392"/>
      <c r="B52" s="153" t="s">
        <v>359</v>
      </c>
      <c r="C52" s="413">
        <v>449</v>
      </c>
      <c r="D52" s="413">
        <v>935</v>
      </c>
      <c r="E52" s="413">
        <v>421</v>
      </c>
      <c r="F52" s="156">
        <v>514</v>
      </c>
      <c r="G52" s="152"/>
      <c r="H52" s="148" t="s">
        <v>424</v>
      </c>
      <c r="L52" s="392"/>
      <c r="N52" s="391"/>
      <c r="O52" s="153" t="s">
        <v>377</v>
      </c>
      <c r="P52" s="409">
        <v>82</v>
      </c>
      <c r="Q52" s="413">
        <v>127</v>
      </c>
      <c r="R52" s="414">
        <v>58</v>
      </c>
      <c r="S52" s="409">
        <v>69</v>
      </c>
      <c r="T52" s="152"/>
      <c r="U52" s="153" t="s">
        <v>888</v>
      </c>
      <c r="V52" s="409">
        <v>284</v>
      </c>
      <c r="W52" s="413">
        <v>523</v>
      </c>
      <c r="X52" s="414">
        <v>238</v>
      </c>
      <c r="Y52" s="409">
        <v>285</v>
      </c>
      <c r="Z52" s="152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</row>
    <row r="53" spans="1:37" ht="17.850000000000001" customHeight="1">
      <c r="A53" s="392"/>
      <c r="B53" s="159"/>
      <c r="C53" s="173"/>
      <c r="D53" s="173"/>
      <c r="E53" s="173"/>
      <c r="F53" s="156"/>
      <c r="G53" s="152"/>
      <c r="H53" s="871" t="s">
        <v>293</v>
      </c>
      <c r="I53" s="873" t="s">
        <v>294</v>
      </c>
      <c r="J53" s="873" t="s">
        <v>295</v>
      </c>
      <c r="K53" s="875"/>
      <c r="L53" s="876"/>
      <c r="N53" s="391"/>
      <c r="O53" s="153" t="s">
        <v>343</v>
      </c>
      <c r="P53" s="409">
        <v>410</v>
      </c>
      <c r="Q53" s="413">
        <v>663</v>
      </c>
      <c r="R53" s="414">
        <v>270</v>
      </c>
      <c r="S53" s="409">
        <v>393</v>
      </c>
      <c r="T53" s="152"/>
      <c r="U53" s="153" t="s">
        <v>363</v>
      </c>
      <c r="V53" s="409">
        <v>596</v>
      </c>
      <c r="W53" s="413">
        <v>1054</v>
      </c>
      <c r="X53" s="414">
        <v>486</v>
      </c>
      <c r="Y53" s="409">
        <v>568</v>
      </c>
      <c r="Z53" s="152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</row>
    <row r="54" spans="1:37" ht="17.850000000000001" customHeight="1" thickBot="1">
      <c r="A54" s="392"/>
      <c r="B54" s="163" t="s">
        <v>326</v>
      </c>
      <c r="C54" s="174">
        <f>SUM(C43:C53)</f>
        <v>3855</v>
      </c>
      <c r="D54" s="174">
        <f>SUM(D43:D53)</f>
        <v>7450</v>
      </c>
      <c r="E54" s="174">
        <f>SUM(E43:E53)</f>
        <v>3393</v>
      </c>
      <c r="F54" s="165">
        <f>SUM(F43:F53)</f>
        <v>4057</v>
      </c>
      <c r="H54" s="872"/>
      <c r="I54" s="874"/>
      <c r="J54" s="388" t="s">
        <v>2</v>
      </c>
      <c r="K54" s="388" t="s">
        <v>3</v>
      </c>
      <c r="L54" s="149" t="s">
        <v>4</v>
      </c>
      <c r="N54" s="391"/>
      <c r="O54" s="153" t="s">
        <v>811</v>
      </c>
      <c r="P54" s="409">
        <v>330</v>
      </c>
      <c r="Q54" s="413">
        <v>514</v>
      </c>
      <c r="R54" s="414">
        <v>229</v>
      </c>
      <c r="S54" s="409">
        <v>285</v>
      </c>
      <c r="T54" s="152"/>
      <c r="U54" s="153" t="s">
        <v>366</v>
      </c>
      <c r="V54" s="409">
        <v>450</v>
      </c>
      <c r="W54" s="413">
        <v>782</v>
      </c>
      <c r="X54" s="414">
        <v>367</v>
      </c>
      <c r="Y54" s="409">
        <v>415</v>
      </c>
      <c r="Z54" s="152"/>
      <c r="AA54" s="7"/>
      <c r="AB54" s="7"/>
      <c r="AC54" s="7"/>
      <c r="AD54" s="7"/>
      <c r="AE54" s="7"/>
      <c r="AF54" s="391"/>
      <c r="AG54" s="391"/>
      <c r="AH54" s="391"/>
      <c r="AI54" s="391"/>
      <c r="AJ54" s="391"/>
      <c r="AK54" s="391"/>
    </row>
    <row r="55" spans="1:37" ht="17.850000000000001" customHeight="1">
      <c r="A55" s="392"/>
      <c r="H55" s="167" t="s">
        <v>428</v>
      </c>
      <c r="I55" s="409">
        <v>323</v>
      </c>
      <c r="J55" s="412">
        <v>622</v>
      </c>
      <c r="K55" s="412">
        <v>288</v>
      </c>
      <c r="L55" s="416">
        <v>334</v>
      </c>
      <c r="N55" s="391"/>
      <c r="O55" s="153" t="s">
        <v>349</v>
      </c>
      <c r="P55" s="409">
        <v>376</v>
      </c>
      <c r="Q55" s="413">
        <v>642</v>
      </c>
      <c r="R55" s="414">
        <v>292</v>
      </c>
      <c r="S55" s="409">
        <v>350</v>
      </c>
      <c r="T55" s="152"/>
      <c r="U55" s="153" t="s">
        <v>368</v>
      </c>
      <c r="V55" s="409">
        <v>404</v>
      </c>
      <c r="W55" s="413">
        <v>743</v>
      </c>
      <c r="X55" s="414">
        <v>342</v>
      </c>
      <c r="Y55" s="409">
        <v>401</v>
      </c>
      <c r="Z55" s="152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</row>
    <row r="56" spans="1:37" ht="17.850000000000001" customHeight="1" thickBot="1">
      <c r="A56" s="392"/>
      <c r="B56" s="148" t="s">
        <v>806</v>
      </c>
      <c r="F56" s="392"/>
      <c r="H56" s="153" t="s">
        <v>430</v>
      </c>
      <c r="I56" s="409">
        <v>401</v>
      </c>
      <c r="J56" s="413">
        <v>747</v>
      </c>
      <c r="K56" s="414">
        <v>344</v>
      </c>
      <c r="L56" s="416">
        <v>403</v>
      </c>
      <c r="M56" s="392"/>
      <c r="N56" s="391"/>
      <c r="O56" s="153" t="s">
        <v>351</v>
      </c>
      <c r="P56" s="409">
        <v>196</v>
      </c>
      <c r="Q56" s="413">
        <v>298</v>
      </c>
      <c r="R56" s="414">
        <v>130</v>
      </c>
      <c r="S56" s="409">
        <v>168</v>
      </c>
      <c r="T56" s="152"/>
      <c r="U56" s="153" t="s">
        <v>371</v>
      </c>
      <c r="V56" s="409">
        <v>184</v>
      </c>
      <c r="W56" s="415">
        <v>406</v>
      </c>
      <c r="X56" s="413">
        <v>201</v>
      </c>
      <c r="Y56" s="409">
        <v>205</v>
      </c>
      <c r="Z56" s="152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</row>
    <row r="57" spans="1:37" ht="17.850000000000001" customHeight="1">
      <c r="A57" s="392"/>
      <c r="B57" s="871" t="s">
        <v>293</v>
      </c>
      <c r="C57" s="873" t="s">
        <v>294</v>
      </c>
      <c r="D57" s="873" t="s">
        <v>295</v>
      </c>
      <c r="E57" s="875"/>
      <c r="F57" s="876"/>
      <c r="H57" s="153" t="s">
        <v>432</v>
      </c>
      <c r="I57" s="409">
        <v>910</v>
      </c>
      <c r="J57" s="413">
        <v>1681</v>
      </c>
      <c r="K57" s="414">
        <v>741</v>
      </c>
      <c r="L57" s="416">
        <v>940</v>
      </c>
      <c r="M57" s="392"/>
      <c r="N57" s="391"/>
      <c r="O57" s="153" t="s">
        <v>354</v>
      </c>
      <c r="P57" s="409">
        <v>140</v>
      </c>
      <c r="Q57" s="413">
        <v>250</v>
      </c>
      <c r="R57" s="414">
        <v>106</v>
      </c>
      <c r="S57" s="409">
        <v>144</v>
      </c>
      <c r="T57" s="152"/>
      <c r="U57" s="159"/>
      <c r="V57" s="160"/>
      <c r="W57" s="161"/>
      <c r="X57" s="160"/>
      <c r="Y57" s="175"/>
      <c r="Z57" s="152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</row>
    <row r="58" spans="1:37" ht="17.850000000000001" customHeight="1" thickBot="1">
      <c r="A58" s="392"/>
      <c r="B58" s="872"/>
      <c r="C58" s="874"/>
      <c r="D58" s="183" t="s">
        <v>2</v>
      </c>
      <c r="E58" s="388" t="s">
        <v>3</v>
      </c>
      <c r="F58" s="149" t="s">
        <v>4</v>
      </c>
      <c r="H58" s="153" t="s">
        <v>436</v>
      </c>
      <c r="I58" s="409">
        <v>308</v>
      </c>
      <c r="J58" s="413">
        <v>625</v>
      </c>
      <c r="K58" s="414">
        <v>283</v>
      </c>
      <c r="L58" s="416">
        <v>342</v>
      </c>
      <c r="M58" s="392"/>
      <c r="N58" s="391"/>
      <c r="O58" s="153" t="s">
        <v>358</v>
      </c>
      <c r="P58" s="409">
        <v>143</v>
      </c>
      <c r="Q58" s="413">
        <v>253</v>
      </c>
      <c r="R58" s="414">
        <v>107</v>
      </c>
      <c r="S58" s="409">
        <v>146</v>
      </c>
      <c r="T58" s="152"/>
      <c r="U58" s="163" t="s">
        <v>326</v>
      </c>
      <c r="V58" s="164">
        <f>SUM(V48:V57)</f>
        <v>4005</v>
      </c>
      <c r="W58" s="164">
        <f>SUM(W48:W57)</f>
        <v>7294</v>
      </c>
      <c r="X58" s="164">
        <f>SUM(X48:X57)</f>
        <v>3342</v>
      </c>
      <c r="Y58" s="165">
        <f>SUM(Y48:Y57)</f>
        <v>3952</v>
      </c>
      <c r="AA58" s="391"/>
      <c r="AB58" s="391"/>
      <c r="AC58" s="391"/>
      <c r="AD58" s="391"/>
      <c r="AE58" s="391"/>
      <c r="AF58" s="391"/>
      <c r="AG58" s="391"/>
      <c r="AH58" s="391"/>
      <c r="AI58" s="391"/>
      <c r="AJ58" s="391"/>
      <c r="AK58" s="391"/>
    </row>
    <row r="59" spans="1:37" ht="17.850000000000001" customHeight="1">
      <c r="A59" s="392"/>
      <c r="B59" s="167" t="s">
        <v>435</v>
      </c>
      <c r="C59" s="409">
        <v>1589</v>
      </c>
      <c r="D59" s="410">
        <v>3193</v>
      </c>
      <c r="E59" s="412">
        <v>1479</v>
      </c>
      <c r="F59" s="416">
        <v>1714</v>
      </c>
      <c r="G59" s="392"/>
      <c r="H59" s="153" t="s">
        <v>439</v>
      </c>
      <c r="I59" s="409">
        <v>395</v>
      </c>
      <c r="J59" s="413">
        <v>745</v>
      </c>
      <c r="K59" s="414">
        <v>342</v>
      </c>
      <c r="L59" s="416">
        <v>403</v>
      </c>
      <c r="M59" s="392"/>
      <c r="N59" s="391"/>
      <c r="O59" s="153" t="s">
        <v>360</v>
      </c>
      <c r="P59" s="409">
        <v>123</v>
      </c>
      <c r="Q59" s="413">
        <v>224</v>
      </c>
      <c r="R59" s="414">
        <v>100</v>
      </c>
      <c r="S59" s="409">
        <v>124</v>
      </c>
      <c r="T59" s="152"/>
      <c r="U59" s="7"/>
      <c r="V59" s="8"/>
      <c r="W59" s="8"/>
      <c r="X59" s="8"/>
      <c r="Y59" s="8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</row>
    <row r="60" spans="1:37" ht="17.850000000000001" customHeight="1" thickBot="1">
      <c r="A60" s="392"/>
      <c r="B60" s="153" t="s">
        <v>438</v>
      </c>
      <c r="C60" s="409">
        <v>1331</v>
      </c>
      <c r="D60" s="413">
        <v>2463</v>
      </c>
      <c r="E60" s="413">
        <v>1120</v>
      </c>
      <c r="F60" s="416">
        <v>1343</v>
      </c>
      <c r="G60" s="392"/>
      <c r="H60" s="153" t="s">
        <v>821</v>
      </c>
      <c r="I60" s="409">
        <v>612</v>
      </c>
      <c r="J60" s="413">
        <v>940</v>
      </c>
      <c r="K60" s="413">
        <v>482</v>
      </c>
      <c r="L60" s="416">
        <v>458</v>
      </c>
      <c r="M60" s="392"/>
      <c r="N60" s="391"/>
      <c r="O60" s="153" t="s">
        <v>361</v>
      </c>
      <c r="P60" s="409">
        <v>241</v>
      </c>
      <c r="Q60" s="413">
        <v>425</v>
      </c>
      <c r="R60" s="414">
        <v>185</v>
      </c>
      <c r="S60" s="409">
        <v>240</v>
      </c>
      <c r="T60" s="152"/>
      <c r="AA60" s="391"/>
      <c r="AB60" s="391"/>
      <c r="AC60" s="391"/>
      <c r="AD60" s="391"/>
      <c r="AE60" s="391"/>
      <c r="AF60" s="391"/>
      <c r="AG60" s="391"/>
      <c r="AH60" s="391"/>
      <c r="AI60" s="391"/>
    </row>
    <row r="61" spans="1:37" ht="17.850000000000001" customHeight="1" thickTop="1" thickBot="1">
      <c r="A61" s="392"/>
      <c r="B61" s="159" t="s">
        <v>440</v>
      </c>
      <c r="C61" s="409">
        <v>3228</v>
      </c>
      <c r="D61" s="415">
        <v>6434</v>
      </c>
      <c r="E61" s="173">
        <v>3259</v>
      </c>
      <c r="F61" s="416">
        <v>3175</v>
      </c>
      <c r="G61" s="392"/>
      <c r="H61" s="153"/>
      <c r="I61" s="160"/>
      <c r="J61" s="372"/>
      <c r="K61" s="160"/>
      <c r="L61" s="172"/>
      <c r="M61" s="392"/>
      <c r="N61" s="391"/>
      <c r="O61" s="153" t="s">
        <v>364</v>
      </c>
      <c r="P61" s="409">
        <v>204</v>
      </c>
      <c r="Q61" s="415">
        <v>399</v>
      </c>
      <c r="R61" s="177">
        <v>168</v>
      </c>
      <c r="S61" s="409">
        <v>231</v>
      </c>
      <c r="T61" s="152"/>
      <c r="U61" s="900" t="s">
        <v>433</v>
      </c>
      <c r="V61" s="901"/>
      <c r="W61" s="901"/>
      <c r="X61" s="901"/>
      <c r="Y61" s="902"/>
    </row>
    <row r="62" spans="1:37" ht="17.850000000000001" customHeight="1" thickBot="1">
      <c r="A62" s="392"/>
      <c r="B62" s="163" t="s">
        <v>326</v>
      </c>
      <c r="C62" s="164">
        <f>SUM(C59:C61)</f>
        <v>6148</v>
      </c>
      <c r="D62" s="164">
        <f>SUM(D59:D61)</f>
        <v>12090</v>
      </c>
      <c r="E62" s="164">
        <f>SUM(E59:E61)</f>
        <v>5858</v>
      </c>
      <c r="F62" s="165">
        <f>SUM(F59:F61)</f>
        <v>6232</v>
      </c>
      <c r="H62" s="163" t="s">
        <v>326</v>
      </c>
      <c r="I62" s="164">
        <f>SUM(I55:I61)</f>
        <v>2949</v>
      </c>
      <c r="J62" s="164">
        <f>SUM(J55:J61)</f>
        <v>5360</v>
      </c>
      <c r="K62" s="164">
        <f>SUM(K55:K61)</f>
        <v>2480</v>
      </c>
      <c r="L62" s="165">
        <f>SUM(L55:L61)</f>
        <v>2880</v>
      </c>
      <c r="N62" s="391"/>
      <c r="O62" s="180" t="s">
        <v>326</v>
      </c>
      <c r="P62" s="181">
        <f>SUM(P51:P61)</f>
        <v>2441</v>
      </c>
      <c r="Q62" s="181">
        <f>SUM(Q51:Q61)</f>
        <v>4109</v>
      </c>
      <c r="R62" s="181">
        <f>SUM(R51:R61)</f>
        <v>1788</v>
      </c>
      <c r="S62" s="182">
        <f>SUM(S51:S61)</f>
        <v>2321</v>
      </c>
      <c r="U62" s="903"/>
      <c r="V62" s="904"/>
      <c r="W62" s="904"/>
      <c r="X62" s="904"/>
      <c r="Y62" s="905"/>
    </row>
    <row r="63" spans="1:37" ht="17.850000000000001" customHeight="1">
      <c r="A63" s="392"/>
      <c r="O63" s="184"/>
      <c r="P63" s="8"/>
      <c r="Q63" s="8"/>
      <c r="R63" s="8"/>
      <c r="S63" s="8"/>
      <c r="U63" s="408"/>
      <c r="V63" s="408"/>
      <c r="W63" s="408"/>
      <c r="X63" s="899" t="s">
        <v>750</v>
      </c>
      <c r="Y63" s="899"/>
      <c r="AK63" s="393" t="s">
        <v>750</v>
      </c>
    </row>
    <row r="64" spans="1:37" ht="20.100000000000001" customHeight="1">
      <c r="A64" s="392"/>
      <c r="B64" s="9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O64" s="10"/>
    </row>
    <row r="65" spans="1:15" ht="17.850000000000001" customHeight="1">
      <c r="A65" s="392"/>
      <c r="B65" s="6"/>
      <c r="C65" s="392"/>
      <c r="D65" s="392"/>
      <c r="E65" s="392"/>
      <c r="F65" s="392"/>
      <c r="G65" s="392"/>
      <c r="H65" s="898"/>
      <c r="I65" s="898"/>
      <c r="J65" s="898"/>
      <c r="K65" s="898"/>
      <c r="L65" s="898"/>
      <c r="O65" s="10"/>
    </row>
    <row r="66" spans="1:15" ht="17.850000000000001" customHeight="1">
      <c r="A66" s="392"/>
      <c r="B66" s="11"/>
      <c r="C66" s="392"/>
      <c r="D66" s="392"/>
      <c r="E66" s="392"/>
      <c r="F66" s="392"/>
      <c r="G66" s="392"/>
      <c r="H66" s="391"/>
      <c r="J66" s="391"/>
      <c r="K66" s="391"/>
      <c r="L66" s="391"/>
      <c r="O66" s="10"/>
    </row>
    <row r="67" spans="1:15" ht="17.850000000000001" customHeight="1">
      <c r="A67" s="392"/>
      <c r="B67" s="896"/>
      <c r="C67" s="896"/>
      <c r="D67" s="896"/>
      <c r="E67" s="897"/>
      <c r="F67" s="897"/>
      <c r="G67" s="392"/>
      <c r="H67" s="391"/>
      <c r="I67" s="391"/>
      <c r="J67" s="391"/>
      <c r="K67" s="391"/>
      <c r="L67" s="391"/>
      <c r="O67" s="10"/>
    </row>
    <row r="68" spans="1:15" ht="17.850000000000001" customHeight="1">
      <c r="A68" s="392"/>
      <c r="B68" s="896"/>
      <c r="C68" s="896"/>
      <c r="D68" s="391"/>
      <c r="E68" s="391"/>
      <c r="F68" s="391"/>
      <c r="G68" s="392"/>
      <c r="H68" s="391"/>
      <c r="I68" s="391"/>
      <c r="J68" s="391"/>
      <c r="K68" s="391"/>
      <c r="L68" s="391"/>
      <c r="O68" s="10"/>
    </row>
    <row r="69" spans="1:15" ht="17.850000000000001" customHeight="1">
      <c r="A69" s="392"/>
      <c r="B69" s="6"/>
      <c r="C69" s="392"/>
      <c r="D69" s="392"/>
      <c r="E69" s="392"/>
      <c r="F69" s="392"/>
      <c r="G69" s="392"/>
      <c r="H69" s="391"/>
      <c r="I69" s="391"/>
      <c r="J69" s="391"/>
      <c r="K69" s="391"/>
      <c r="L69" s="391"/>
      <c r="O69" s="10"/>
    </row>
    <row r="70" spans="1:15" ht="17.850000000000001" customHeight="1">
      <c r="A70" s="392"/>
      <c r="B70" s="6"/>
      <c r="C70" s="392"/>
      <c r="D70" s="392"/>
      <c r="E70" s="392"/>
      <c r="F70" s="392"/>
      <c r="G70" s="392"/>
      <c r="H70" s="391"/>
      <c r="I70" s="391"/>
      <c r="J70" s="391"/>
      <c r="K70" s="391"/>
      <c r="L70" s="391"/>
      <c r="O70" s="10"/>
    </row>
    <row r="71" spans="1:15" ht="17.850000000000001" customHeight="1">
      <c r="A71" s="392"/>
      <c r="B71" s="6"/>
      <c r="C71" s="392"/>
      <c r="D71" s="392"/>
      <c r="E71" s="392"/>
      <c r="F71" s="392"/>
      <c r="G71" s="392"/>
      <c r="H71" s="391"/>
      <c r="I71" s="391"/>
      <c r="J71" s="391"/>
      <c r="K71" s="391"/>
      <c r="L71" s="391"/>
      <c r="O71" s="10"/>
    </row>
    <row r="72" spans="1:15" ht="17.850000000000001" customHeight="1">
      <c r="A72" s="392"/>
      <c r="B72" s="6"/>
      <c r="C72" s="392"/>
      <c r="D72" s="392"/>
      <c r="E72" s="392"/>
      <c r="F72" s="392"/>
      <c r="G72" s="392"/>
      <c r="H72" s="391"/>
      <c r="I72" s="391"/>
      <c r="J72" s="391"/>
      <c r="K72" s="391"/>
      <c r="L72" s="391"/>
      <c r="O72" s="10"/>
    </row>
    <row r="73" spans="1:15" ht="17.850000000000001" customHeight="1">
      <c r="A73" s="392"/>
      <c r="B73" s="6"/>
      <c r="C73" s="392"/>
      <c r="D73" s="392"/>
      <c r="E73" s="392"/>
      <c r="F73" s="392"/>
      <c r="G73" s="392"/>
      <c r="H73" s="391"/>
      <c r="I73" s="391"/>
      <c r="J73" s="391"/>
      <c r="K73" s="391"/>
      <c r="L73" s="391"/>
      <c r="O73" s="10"/>
    </row>
    <row r="74" spans="1:15" ht="17.850000000000001" customHeight="1">
      <c r="A74" s="392"/>
      <c r="B74" s="6"/>
      <c r="C74" s="392"/>
      <c r="D74" s="392"/>
      <c r="E74" s="392"/>
      <c r="F74" s="392"/>
      <c r="G74" s="392"/>
      <c r="H74" s="391"/>
      <c r="I74" s="391"/>
      <c r="J74" s="391"/>
      <c r="K74" s="391"/>
      <c r="L74" s="391"/>
      <c r="O74" s="10"/>
    </row>
    <row r="75" spans="1:15" ht="17.850000000000001" customHeight="1">
      <c r="A75" s="392"/>
      <c r="B75" s="6"/>
      <c r="C75" s="392"/>
      <c r="D75" s="392"/>
      <c r="E75" s="392"/>
      <c r="F75" s="392"/>
      <c r="G75" s="392"/>
      <c r="H75" s="391"/>
      <c r="I75" s="391"/>
      <c r="J75" s="391"/>
      <c r="K75" s="391"/>
      <c r="L75" s="391"/>
    </row>
    <row r="76" spans="1:15" ht="17.850000000000001" customHeight="1">
      <c r="A76" s="392"/>
      <c r="B76" s="6"/>
      <c r="C76" s="392"/>
      <c r="D76" s="392"/>
      <c r="E76" s="392"/>
      <c r="F76" s="392"/>
      <c r="G76" s="392"/>
      <c r="H76" s="391"/>
      <c r="I76" s="391"/>
      <c r="J76" s="391"/>
      <c r="K76" s="391"/>
      <c r="L76" s="391"/>
    </row>
    <row r="77" spans="1:15" ht="17.850000000000001" customHeight="1">
      <c r="A77" s="392"/>
      <c r="B77" s="6"/>
      <c r="C77" s="392"/>
      <c r="D77" s="392"/>
      <c r="E77" s="392"/>
      <c r="F77" s="392"/>
      <c r="G77" s="392"/>
      <c r="H77" s="391"/>
      <c r="I77" s="391"/>
      <c r="J77" s="391"/>
      <c r="K77" s="391"/>
      <c r="L77" s="391"/>
    </row>
    <row r="78" spans="1:15" ht="17.850000000000001" customHeight="1">
      <c r="A78" s="392"/>
      <c r="B78" s="6"/>
      <c r="C78" s="392"/>
      <c r="D78" s="392"/>
      <c r="E78" s="392"/>
      <c r="F78" s="392"/>
      <c r="G78" s="392"/>
      <c r="H78" s="391"/>
      <c r="I78" s="391"/>
      <c r="J78" s="391"/>
      <c r="K78" s="391"/>
      <c r="L78" s="391"/>
    </row>
    <row r="79" spans="1:15" ht="17.850000000000001" customHeight="1">
      <c r="A79" s="392"/>
      <c r="B79" s="6"/>
      <c r="C79" s="392"/>
      <c r="D79" s="392"/>
      <c r="E79" s="392"/>
      <c r="F79" s="392"/>
      <c r="G79" s="392"/>
      <c r="H79" s="391"/>
      <c r="I79" s="391"/>
      <c r="J79" s="391"/>
      <c r="K79" s="391"/>
      <c r="L79" s="391"/>
    </row>
    <row r="80" spans="1:15" ht="17.850000000000001" customHeight="1">
      <c r="A80" s="392"/>
      <c r="B80" s="6"/>
      <c r="C80" s="392"/>
      <c r="D80" s="392"/>
      <c r="E80" s="392"/>
      <c r="F80" s="392"/>
      <c r="G80" s="392"/>
      <c r="H80" s="391"/>
      <c r="I80" s="391"/>
      <c r="J80" s="391"/>
      <c r="K80" s="391"/>
      <c r="L80" s="391"/>
    </row>
    <row r="81" spans="1:12" ht="17.850000000000001" customHeight="1">
      <c r="A81" s="392"/>
      <c r="B81" s="6"/>
      <c r="C81" s="392"/>
      <c r="D81" s="392"/>
      <c r="E81" s="392"/>
      <c r="F81" s="392"/>
      <c r="G81" s="392"/>
      <c r="H81" s="391"/>
      <c r="I81" s="391"/>
      <c r="J81" s="391"/>
      <c r="K81" s="391"/>
      <c r="L81" s="391"/>
    </row>
    <row r="82" spans="1:12" ht="17.850000000000001" customHeight="1">
      <c r="A82" s="392"/>
      <c r="B82" s="6"/>
      <c r="C82" s="392"/>
      <c r="D82" s="392"/>
      <c r="E82" s="392"/>
      <c r="F82" s="392"/>
      <c r="G82" s="392"/>
      <c r="H82" s="391"/>
      <c r="I82" s="391"/>
      <c r="J82" s="391"/>
      <c r="K82" s="391"/>
      <c r="L82" s="391"/>
    </row>
    <row r="83" spans="1:12" ht="17.850000000000001" customHeight="1">
      <c r="A83" s="392"/>
      <c r="B83" s="6"/>
      <c r="C83" s="392"/>
      <c r="D83" s="392"/>
      <c r="E83" s="392"/>
      <c r="F83" s="392"/>
      <c r="G83" s="392"/>
      <c r="H83" s="391"/>
      <c r="I83" s="391"/>
      <c r="J83" s="391"/>
      <c r="K83" s="391"/>
      <c r="L83" s="391"/>
    </row>
    <row r="84" spans="1:12" ht="17.850000000000001" customHeight="1">
      <c r="A84" s="392"/>
      <c r="B84" s="7"/>
      <c r="C84" s="8"/>
      <c r="D84" s="8"/>
      <c r="E84" s="8"/>
      <c r="F84" s="8"/>
      <c r="G84" s="392"/>
      <c r="H84" s="391"/>
      <c r="I84" s="391"/>
      <c r="J84" s="391"/>
      <c r="K84" s="391"/>
      <c r="L84" s="391"/>
    </row>
    <row r="85" spans="1:12" ht="17.850000000000001" customHeight="1">
      <c r="A85" s="392"/>
      <c r="B85" s="6"/>
      <c r="C85" s="392"/>
      <c r="D85" s="392"/>
      <c r="E85" s="392"/>
      <c r="F85" s="392"/>
      <c r="G85" s="392"/>
      <c r="H85" s="391"/>
      <c r="I85" s="391"/>
      <c r="J85" s="391"/>
      <c r="K85" s="391"/>
      <c r="L85" s="391"/>
    </row>
    <row r="86" spans="1:12" ht="17.850000000000001" customHeight="1">
      <c r="A86" s="392"/>
      <c r="B86" s="11"/>
      <c r="C86" s="392"/>
      <c r="D86" s="392"/>
      <c r="E86" s="392"/>
      <c r="F86" s="392"/>
      <c r="G86" s="392"/>
      <c r="H86" s="391"/>
      <c r="I86" s="391"/>
      <c r="J86" s="391"/>
      <c r="K86" s="391"/>
      <c r="L86" s="391"/>
    </row>
    <row r="87" spans="1:12" ht="17.850000000000001" customHeight="1">
      <c r="A87" s="392"/>
      <c r="B87" s="896"/>
      <c r="C87" s="896"/>
      <c r="D87" s="896"/>
      <c r="E87" s="897"/>
      <c r="F87" s="897"/>
      <c r="G87" s="392"/>
      <c r="H87" s="391"/>
      <c r="I87" s="391"/>
      <c r="J87" s="391"/>
      <c r="K87" s="391"/>
      <c r="L87" s="391"/>
    </row>
    <row r="88" spans="1:12" ht="17.850000000000001" customHeight="1">
      <c r="A88" s="392"/>
      <c r="B88" s="896"/>
      <c r="C88" s="896"/>
      <c r="D88" s="391"/>
      <c r="E88" s="391"/>
      <c r="F88" s="391"/>
      <c r="G88" s="392"/>
      <c r="H88" s="391"/>
      <c r="I88" s="391"/>
      <c r="J88" s="391"/>
      <c r="K88" s="391"/>
      <c r="L88" s="391"/>
    </row>
    <row r="89" spans="1:12" ht="17.850000000000001" customHeight="1">
      <c r="A89" s="392"/>
      <c r="B89" s="6"/>
      <c r="C89" s="392"/>
      <c r="D89" s="392"/>
      <c r="E89" s="392"/>
      <c r="F89" s="392"/>
      <c r="G89" s="392"/>
      <c r="H89" s="391"/>
      <c r="I89" s="391"/>
      <c r="J89" s="391"/>
      <c r="K89" s="391"/>
      <c r="L89" s="391"/>
    </row>
    <row r="90" spans="1:12" ht="17.850000000000001" customHeight="1">
      <c r="A90" s="392"/>
      <c r="B90" s="6"/>
      <c r="C90" s="392"/>
      <c r="D90" s="392"/>
      <c r="E90" s="392"/>
      <c r="F90" s="392"/>
      <c r="G90" s="392"/>
      <c r="H90" s="391"/>
      <c r="I90" s="391"/>
      <c r="J90" s="391"/>
      <c r="K90" s="391"/>
      <c r="L90" s="391"/>
    </row>
    <row r="91" spans="1:12" ht="17.850000000000001" customHeight="1">
      <c r="A91" s="392"/>
      <c r="B91" s="6"/>
      <c r="C91" s="392"/>
      <c r="D91" s="392"/>
      <c r="E91" s="392"/>
      <c r="F91" s="392"/>
      <c r="G91" s="392"/>
      <c r="H91" s="391"/>
      <c r="I91" s="391"/>
      <c r="J91" s="391"/>
      <c r="K91" s="391"/>
      <c r="L91" s="391"/>
    </row>
    <row r="92" spans="1:12" ht="17.850000000000001" customHeight="1">
      <c r="A92" s="392"/>
      <c r="B92" s="6"/>
      <c r="C92" s="392"/>
      <c r="D92" s="392"/>
      <c r="E92" s="392"/>
      <c r="F92" s="392"/>
      <c r="G92" s="392"/>
      <c r="H92" s="391"/>
      <c r="I92" s="391"/>
      <c r="J92" s="391"/>
      <c r="K92" s="391"/>
      <c r="L92" s="391"/>
    </row>
    <row r="93" spans="1:12" ht="17.850000000000001" customHeight="1">
      <c r="A93" s="392"/>
      <c r="B93" s="6"/>
      <c r="C93" s="392"/>
      <c r="D93" s="392"/>
      <c r="E93" s="392"/>
      <c r="F93" s="392"/>
      <c r="G93" s="392"/>
      <c r="H93" s="391"/>
      <c r="I93" s="391"/>
      <c r="J93" s="391"/>
      <c r="K93" s="391"/>
      <c r="L93" s="391"/>
    </row>
    <row r="94" spans="1:12" ht="17.850000000000001" customHeight="1">
      <c r="A94" s="392"/>
      <c r="B94" s="6"/>
      <c r="C94" s="392"/>
      <c r="D94" s="392"/>
      <c r="E94" s="392"/>
      <c r="F94" s="392"/>
      <c r="G94" s="392"/>
      <c r="H94" s="391"/>
      <c r="I94" s="391"/>
      <c r="J94" s="391"/>
      <c r="K94" s="391"/>
      <c r="L94" s="391"/>
    </row>
    <row r="95" spans="1:12" ht="17.850000000000001" customHeight="1">
      <c r="A95" s="392"/>
      <c r="B95" s="6"/>
      <c r="C95" s="392"/>
      <c r="D95" s="392"/>
      <c r="E95" s="392"/>
      <c r="F95" s="392"/>
      <c r="G95" s="392"/>
      <c r="H95" s="391"/>
      <c r="I95" s="391"/>
      <c r="J95" s="391"/>
      <c r="K95" s="391"/>
      <c r="L95" s="391"/>
    </row>
    <row r="96" spans="1:12" ht="17.850000000000001" customHeight="1">
      <c r="A96" s="392"/>
      <c r="B96" s="6"/>
      <c r="C96" s="392"/>
      <c r="D96" s="392"/>
      <c r="E96" s="392"/>
      <c r="F96" s="392"/>
      <c r="G96" s="392"/>
      <c r="H96" s="391"/>
      <c r="I96" s="391"/>
      <c r="J96" s="391"/>
      <c r="K96" s="391"/>
      <c r="L96" s="391"/>
    </row>
    <row r="97" spans="1:12" ht="17.850000000000001" customHeight="1">
      <c r="A97" s="392"/>
      <c r="B97" s="6"/>
      <c r="C97" s="392"/>
      <c r="D97" s="392"/>
      <c r="E97" s="392"/>
      <c r="F97" s="392"/>
      <c r="G97" s="392"/>
      <c r="H97" s="391"/>
      <c r="I97" s="391"/>
      <c r="J97" s="391"/>
      <c r="K97" s="391"/>
      <c r="L97" s="391"/>
    </row>
    <row r="98" spans="1:12" ht="17.850000000000001" customHeight="1">
      <c r="A98" s="392"/>
      <c r="B98" s="6"/>
      <c r="C98" s="392"/>
      <c r="D98" s="392"/>
      <c r="E98" s="392"/>
      <c r="F98" s="392"/>
      <c r="G98" s="392"/>
      <c r="H98" s="391"/>
      <c r="I98" s="391"/>
      <c r="J98" s="391"/>
      <c r="K98" s="391"/>
      <c r="L98" s="391"/>
    </row>
    <row r="99" spans="1:12" ht="17.850000000000001" customHeight="1">
      <c r="A99" s="392"/>
      <c r="B99" s="6"/>
      <c r="C99" s="392"/>
      <c r="D99" s="392"/>
      <c r="E99" s="392"/>
      <c r="F99" s="392"/>
      <c r="G99" s="392"/>
      <c r="H99" s="391"/>
      <c r="I99" s="391"/>
      <c r="J99" s="391"/>
      <c r="K99" s="391"/>
      <c r="L99" s="391"/>
    </row>
    <row r="100" spans="1:12" ht="17.850000000000001" customHeight="1">
      <c r="A100" s="392"/>
      <c r="B100" s="6"/>
      <c r="C100" s="392"/>
      <c r="D100" s="392"/>
      <c r="E100" s="392"/>
      <c r="F100" s="392"/>
      <c r="G100" s="392"/>
      <c r="H100" s="391"/>
      <c r="I100" s="391"/>
      <c r="J100" s="391"/>
      <c r="K100" s="391"/>
      <c r="L100" s="391"/>
    </row>
    <row r="101" spans="1:12" ht="17.850000000000001" customHeight="1">
      <c r="A101" s="392"/>
      <c r="B101" s="6"/>
      <c r="C101" s="392"/>
      <c r="D101" s="392"/>
      <c r="E101" s="392"/>
      <c r="F101" s="392"/>
      <c r="G101" s="392"/>
      <c r="H101" s="391"/>
      <c r="I101" s="391"/>
      <c r="J101" s="391"/>
      <c r="K101" s="391"/>
      <c r="L101" s="391"/>
    </row>
    <row r="102" spans="1:12" ht="17.850000000000001" customHeight="1">
      <c r="A102" s="392"/>
      <c r="B102" s="6"/>
      <c r="C102" s="392"/>
      <c r="D102" s="392"/>
      <c r="E102" s="392"/>
      <c r="F102" s="392"/>
      <c r="G102" s="392"/>
      <c r="H102" s="391"/>
      <c r="I102" s="391"/>
      <c r="J102" s="391"/>
      <c r="K102" s="391"/>
      <c r="L102" s="391"/>
    </row>
    <row r="103" spans="1:12" ht="17.850000000000001" customHeight="1">
      <c r="A103" s="392"/>
      <c r="B103" s="7"/>
      <c r="C103" s="8"/>
      <c r="D103" s="8"/>
      <c r="E103" s="8"/>
      <c r="F103" s="8"/>
      <c r="G103" s="392"/>
      <c r="H103" s="391"/>
      <c r="I103" s="391"/>
      <c r="J103" s="391"/>
      <c r="K103" s="391"/>
      <c r="L103" s="391"/>
    </row>
    <row r="104" spans="1:12" ht="17.850000000000001" customHeight="1">
      <c r="A104" s="392"/>
      <c r="B104" s="6"/>
      <c r="C104" s="392"/>
      <c r="D104" s="392"/>
      <c r="E104" s="392"/>
      <c r="F104" s="392"/>
      <c r="G104" s="392"/>
      <c r="H104" s="391"/>
      <c r="I104" s="391"/>
      <c r="J104" s="391"/>
      <c r="K104" s="391"/>
      <c r="L104" s="391"/>
    </row>
    <row r="105" spans="1:12" ht="17.850000000000001" customHeight="1">
      <c r="A105" s="392"/>
      <c r="B105" s="11"/>
      <c r="C105" s="392"/>
      <c r="D105" s="392"/>
      <c r="E105" s="392"/>
      <c r="F105" s="392"/>
      <c r="G105" s="392"/>
      <c r="H105" s="391"/>
      <c r="I105" s="391"/>
      <c r="J105" s="391"/>
      <c r="K105" s="391"/>
      <c r="L105" s="391"/>
    </row>
    <row r="106" spans="1:12" ht="17.850000000000001" customHeight="1">
      <c r="A106" s="392"/>
      <c r="B106" s="896"/>
      <c r="C106" s="896"/>
      <c r="D106" s="896"/>
      <c r="E106" s="897"/>
      <c r="F106" s="897"/>
      <c r="G106" s="392"/>
      <c r="H106" s="391"/>
      <c r="I106" s="391"/>
      <c r="J106" s="391"/>
      <c r="K106" s="391"/>
      <c r="L106" s="391"/>
    </row>
    <row r="107" spans="1:12" ht="17.850000000000001" customHeight="1">
      <c r="A107" s="392"/>
      <c r="B107" s="896"/>
      <c r="C107" s="896"/>
      <c r="D107" s="391"/>
      <c r="E107" s="391"/>
      <c r="F107" s="391"/>
      <c r="G107" s="392"/>
      <c r="H107" s="391"/>
      <c r="I107" s="391"/>
      <c r="J107" s="391"/>
      <c r="K107" s="391"/>
      <c r="L107" s="391"/>
    </row>
    <row r="108" spans="1:12" ht="17.850000000000001" customHeight="1">
      <c r="A108" s="392"/>
      <c r="B108" s="6"/>
      <c r="C108" s="392"/>
      <c r="D108" s="392"/>
      <c r="E108" s="392"/>
      <c r="F108" s="392"/>
      <c r="G108" s="392"/>
      <c r="H108" s="391"/>
      <c r="I108" s="391"/>
      <c r="J108" s="391"/>
      <c r="K108" s="391"/>
      <c r="L108" s="391"/>
    </row>
    <row r="109" spans="1:12" ht="17.850000000000001" customHeight="1">
      <c r="A109" s="392"/>
      <c r="B109" s="6"/>
      <c r="C109" s="392"/>
      <c r="D109" s="392"/>
      <c r="E109" s="392"/>
      <c r="F109" s="392"/>
      <c r="G109" s="392"/>
      <c r="H109" s="391"/>
      <c r="I109" s="391"/>
      <c r="J109" s="391"/>
      <c r="K109" s="391"/>
      <c r="L109" s="391"/>
    </row>
    <row r="110" spans="1:12" ht="17.850000000000001" customHeight="1">
      <c r="A110" s="392"/>
      <c r="B110" s="6"/>
      <c r="C110" s="392"/>
      <c r="D110" s="392"/>
      <c r="E110" s="392"/>
      <c r="F110" s="392"/>
      <c r="G110" s="392"/>
      <c r="H110" s="391"/>
      <c r="I110" s="391"/>
      <c r="J110" s="391"/>
      <c r="K110" s="391"/>
      <c r="L110" s="391"/>
    </row>
    <row r="111" spans="1:12" ht="17.850000000000001" customHeight="1">
      <c r="A111" s="392"/>
      <c r="B111" s="6"/>
      <c r="C111" s="392"/>
      <c r="D111" s="392"/>
      <c r="E111" s="392"/>
      <c r="F111" s="392"/>
      <c r="G111" s="392"/>
      <c r="H111" s="391"/>
      <c r="I111" s="391"/>
      <c r="J111" s="391"/>
      <c r="K111" s="391"/>
      <c r="L111" s="391"/>
    </row>
    <row r="112" spans="1:12" ht="17.850000000000001" customHeight="1">
      <c r="A112" s="392"/>
      <c r="B112" s="6"/>
      <c r="C112" s="392"/>
      <c r="D112" s="392"/>
      <c r="E112" s="392"/>
      <c r="F112" s="392"/>
      <c r="G112" s="392"/>
      <c r="H112" s="391"/>
      <c r="I112" s="391"/>
      <c r="J112" s="391"/>
      <c r="K112" s="391"/>
      <c r="L112" s="391"/>
    </row>
    <row r="113" spans="1:12" ht="17.850000000000001" customHeight="1">
      <c r="A113" s="392"/>
      <c r="B113" s="7"/>
      <c r="C113" s="8"/>
      <c r="D113" s="8"/>
      <c r="E113" s="8"/>
      <c r="F113" s="8"/>
      <c r="G113" s="392"/>
      <c r="H113" s="391"/>
      <c r="I113" s="391"/>
      <c r="J113" s="391"/>
      <c r="K113" s="391"/>
      <c r="L113" s="391"/>
    </row>
    <row r="114" spans="1:12" ht="17.850000000000001" customHeight="1">
      <c r="A114" s="392"/>
      <c r="B114" s="6"/>
      <c r="C114" s="392"/>
      <c r="D114" s="392"/>
      <c r="E114" s="392"/>
      <c r="F114" s="392"/>
      <c r="G114" s="392"/>
      <c r="H114" s="391"/>
      <c r="I114" s="391"/>
      <c r="J114" s="391"/>
      <c r="K114" s="391"/>
      <c r="L114" s="391"/>
    </row>
    <row r="115" spans="1:12" ht="17.850000000000001" customHeight="1">
      <c r="A115" s="392"/>
      <c r="B115" s="391"/>
      <c r="C115" s="391"/>
      <c r="D115" s="391"/>
      <c r="E115" s="391"/>
      <c r="F115" s="391"/>
      <c r="G115" s="391"/>
      <c r="H115" s="391"/>
      <c r="I115" s="391"/>
      <c r="J115" s="391"/>
      <c r="K115" s="391"/>
      <c r="L115" s="391"/>
    </row>
    <row r="116" spans="1:12" ht="17.850000000000001" customHeight="1">
      <c r="A116" s="392"/>
      <c r="B116" s="391"/>
      <c r="C116" s="391"/>
      <c r="D116" s="391"/>
      <c r="E116" s="391"/>
      <c r="F116" s="391"/>
      <c r="G116" s="391"/>
      <c r="H116" s="391"/>
      <c r="I116" s="391"/>
      <c r="J116" s="391"/>
      <c r="K116" s="391"/>
      <c r="L116" s="391"/>
    </row>
    <row r="117" spans="1:12" ht="17.850000000000001" customHeight="1">
      <c r="A117" s="392"/>
      <c r="B117" s="7"/>
      <c r="C117" s="7"/>
      <c r="D117" s="7"/>
      <c r="E117" s="7"/>
      <c r="F117" s="7"/>
      <c r="G117" s="391"/>
      <c r="H117" s="391"/>
      <c r="I117" s="391"/>
      <c r="J117" s="391"/>
      <c r="K117" s="391"/>
      <c r="L117" s="391"/>
    </row>
    <row r="118" spans="1:12" ht="17.850000000000001" customHeight="1">
      <c r="A118" s="392"/>
      <c r="B118" s="391"/>
      <c r="C118" s="391"/>
      <c r="D118" s="391"/>
      <c r="E118" s="391"/>
      <c r="F118" s="391"/>
      <c r="G118" s="391"/>
      <c r="H118" s="391"/>
      <c r="I118" s="391"/>
      <c r="J118" s="391"/>
      <c r="K118" s="391"/>
      <c r="L118" s="391"/>
    </row>
    <row r="119" spans="1:12" ht="17.850000000000001" customHeight="1">
      <c r="A119" s="392"/>
      <c r="B119" s="391"/>
      <c r="C119" s="391"/>
      <c r="D119" s="391"/>
      <c r="E119" s="391"/>
      <c r="F119" s="391"/>
      <c r="G119" s="391"/>
      <c r="H119" s="391"/>
      <c r="I119" s="391"/>
      <c r="J119" s="391"/>
      <c r="K119" s="391"/>
      <c r="L119" s="391"/>
    </row>
    <row r="120" spans="1:12" ht="17.850000000000001" customHeight="1">
      <c r="A120" s="392"/>
      <c r="B120" s="391"/>
      <c r="C120" s="391"/>
      <c r="D120" s="391"/>
      <c r="E120" s="391"/>
      <c r="F120" s="391"/>
      <c r="G120" s="391"/>
      <c r="H120" s="391"/>
      <c r="I120" s="391"/>
      <c r="J120" s="391"/>
      <c r="K120" s="391"/>
      <c r="L120" s="391"/>
    </row>
    <row r="121" spans="1:12" ht="17.850000000000001" customHeight="1">
      <c r="A121" s="392"/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  <c r="L121" s="391"/>
    </row>
    <row r="122" spans="1:12" ht="17.850000000000001" customHeight="1">
      <c r="A122" s="392"/>
      <c r="B122" s="391"/>
      <c r="C122" s="391"/>
      <c r="D122" s="391"/>
      <c r="E122" s="391"/>
      <c r="F122" s="391"/>
      <c r="G122" s="391"/>
      <c r="H122" s="391"/>
      <c r="I122" s="391"/>
      <c r="J122" s="391"/>
      <c r="K122" s="391"/>
      <c r="L122" s="391"/>
    </row>
    <row r="123" spans="1:12" ht="17.850000000000001" customHeight="1">
      <c r="A123" s="392"/>
      <c r="B123" s="391"/>
      <c r="C123" s="391"/>
      <c r="D123" s="391"/>
      <c r="E123" s="391"/>
      <c r="F123" s="391"/>
      <c r="G123" s="391"/>
      <c r="H123" s="391"/>
      <c r="I123" s="391"/>
      <c r="J123" s="391"/>
      <c r="K123" s="894"/>
      <c r="L123" s="895"/>
    </row>
    <row r="124" spans="1:12" ht="17.850000000000001" customHeight="1">
      <c r="B124" s="391"/>
      <c r="C124" s="391"/>
      <c r="D124" s="391"/>
      <c r="E124" s="391"/>
      <c r="F124" s="391"/>
      <c r="G124" s="391"/>
      <c r="H124" s="391"/>
      <c r="I124" s="391"/>
      <c r="J124" s="391"/>
      <c r="K124" s="391"/>
      <c r="L124" s="391"/>
    </row>
    <row r="125" spans="1:12" ht="17.850000000000001" customHeight="1">
      <c r="B125" s="391"/>
      <c r="C125" s="391"/>
      <c r="D125" s="391"/>
      <c r="E125" s="391"/>
      <c r="F125" s="391"/>
      <c r="G125" s="391"/>
      <c r="H125" s="391"/>
      <c r="I125" s="391"/>
      <c r="J125" s="391"/>
      <c r="K125" s="391"/>
      <c r="L125" s="391"/>
    </row>
  </sheetData>
  <mergeCells count="72">
    <mergeCell ref="W46:Y46"/>
    <mergeCell ref="B106:B107"/>
    <mergeCell ref="C106:C107"/>
    <mergeCell ref="D106:F106"/>
    <mergeCell ref="V46:V47"/>
    <mergeCell ref="H65:L65"/>
    <mergeCell ref="X63:Y63"/>
    <mergeCell ref="U61:Y62"/>
    <mergeCell ref="B67:B68"/>
    <mergeCell ref="B87:B88"/>
    <mergeCell ref="C87:C88"/>
    <mergeCell ref="D87:F87"/>
    <mergeCell ref="C67:C68"/>
    <mergeCell ref="D67:F67"/>
    <mergeCell ref="K123:L123"/>
    <mergeCell ref="H53:H54"/>
    <mergeCell ref="I53:I54"/>
    <mergeCell ref="I34:I35"/>
    <mergeCell ref="J34:L34"/>
    <mergeCell ref="J53:L53"/>
    <mergeCell ref="H34:H35"/>
    <mergeCell ref="U19:U20"/>
    <mergeCell ref="Q49:S49"/>
    <mergeCell ref="B28:B29"/>
    <mergeCell ref="C28:C29"/>
    <mergeCell ref="D28:F28"/>
    <mergeCell ref="I21:I22"/>
    <mergeCell ref="O26:O27"/>
    <mergeCell ref="P26:P27"/>
    <mergeCell ref="O49:O50"/>
    <mergeCell ref="U35:U36"/>
    <mergeCell ref="H21:H22"/>
    <mergeCell ref="U46:U47"/>
    <mergeCell ref="Q26:S26"/>
    <mergeCell ref="J21:L21"/>
    <mergeCell ref="P49:P50"/>
    <mergeCell ref="B41:B42"/>
    <mergeCell ref="C41:C42"/>
    <mergeCell ref="D41:F41"/>
    <mergeCell ref="C57:C58"/>
    <mergeCell ref="B57:B58"/>
    <mergeCell ref="D57:F57"/>
    <mergeCell ref="B1:L1"/>
    <mergeCell ref="O1:Y1"/>
    <mergeCell ref="U2:Y2"/>
    <mergeCell ref="W4:Y4"/>
    <mergeCell ref="P4:P5"/>
    <mergeCell ref="B4:B5"/>
    <mergeCell ref="C4:C5"/>
    <mergeCell ref="D4:F4"/>
    <mergeCell ref="H4:H5"/>
    <mergeCell ref="U4:U5"/>
    <mergeCell ref="O4:O5"/>
    <mergeCell ref="Q4:S4"/>
    <mergeCell ref="I4:I5"/>
    <mergeCell ref="J4:L4"/>
    <mergeCell ref="AA1:AK1"/>
    <mergeCell ref="AG3:AK3"/>
    <mergeCell ref="AA4:AA5"/>
    <mergeCell ref="AB4:AB5"/>
    <mergeCell ref="AC4:AE4"/>
    <mergeCell ref="AA43:AA44"/>
    <mergeCell ref="AB43:AB44"/>
    <mergeCell ref="AC43:AE43"/>
    <mergeCell ref="V4:V5"/>
    <mergeCell ref="AA24:AA25"/>
    <mergeCell ref="AB24:AB25"/>
    <mergeCell ref="AC24:AE24"/>
    <mergeCell ref="V19:V20"/>
    <mergeCell ref="W35:Y35"/>
    <mergeCell ref="W19:Y19"/>
    <mergeCell ref="V35:V3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4" orientation="portrait" useFirstPageNumber="1" r:id="rId1"/>
  <headerFooter scaleWithDoc="0" alignWithMargins="0">
    <oddFooter>&amp;C&amp;P</oddFooter>
  </headerFooter>
  <rowBreaks count="1" manualBreakCount="1">
    <brk id="63" max="36" man="1"/>
  </rowBreaks>
  <colBreaks count="2" manualBreakCount="2">
    <brk id="13" max="62" man="1"/>
    <brk id="2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showGridLines="0" view="pageBreakPreview" zoomScale="60" zoomScaleNormal="80" workbookViewId="0"/>
  </sheetViews>
  <sheetFormatPr defaultColWidth="4.125" defaultRowHeight="15" customHeight="1"/>
  <cols>
    <col min="1" max="1" width="5.125" style="1" customWidth="1"/>
    <col min="2" max="2" width="3.625" style="1" customWidth="1"/>
    <col min="3" max="3" width="3.125" style="1" customWidth="1"/>
    <col min="4" max="4" width="4.625" style="1" customWidth="1"/>
    <col min="5" max="5" width="5.25" style="1" customWidth="1"/>
    <col min="6" max="6" width="3.125" style="1" customWidth="1"/>
    <col min="7" max="9" width="4.125" style="1" customWidth="1"/>
    <col min="10" max="10" width="5.75" style="1" customWidth="1"/>
    <col min="11" max="11" width="4.125" style="1" customWidth="1"/>
    <col min="12" max="12" width="5.875" style="1" customWidth="1"/>
    <col min="13" max="14" width="4.125" style="1" customWidth="1"/>
    <col min="15" max="15" width="4.875" style="1" customWidth="1"/>
    <col min="16" max="16" width="4.375" style="1" customWidth="1"/>
    <col min="17" max="17" width="5" style="1" customWidth="1"/>
    <col min="18" max="18" width="3.875" style="1" customWidth="1"/>
    <col min="19" max="19" width="4.25" style="1" customWidth="1"/>
    <col min="20" max="20" width="3.125" style="1" customWidth="1"/>
    <col min="21" max="21" width="4.125" style="1" customWidth="1"/>
    <col min="22" max="22" width="4.375" style="1" customWidth="1"/>
    <col min="23" max="23" width="10.125" style="1" customWidth="1"/>
    <col min="24" max="25" width="4.125" style="1" customWidth="1"/>
    <col min="26" max="27" width="9.625" style="1" customWidth="1"/>
    <col min="28" max="28" width="9.125" style="1" customWidth="1"/>
    <col min="29" max="47" width="4.125" style="1" customWidth="1"/>
    <col min="48" max="16384" width="4.125" style="1"/>
  </cols>
  <sheetData>
    <row r="1" spans="1:25" ht="20.100000000000001" customHeight="1">
      <c r="A1" s="528" t="s">
        <v>771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14"/>
    </row>
    <row r="2" spans="1:25" ht="18" thickBot="1">
      <c r="A2" s="535" t="s">
        <v>745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14"/>
    </row>
    <row r="3" spans="1:25" ht="15" customHeight="1">
      <c r="A3" s="529" t="s">
        <v>287</v>
      </c>
      <c r="B3" s="529"/>
      <c r="C3" s="530"/>
      <c r="D3" s="536" t="s">
        <v>1</v>
      </c>
      <c r="E3" s="537"/>
      <c r="F3" s="540" t="s">
        <v>288</v>
      </c>
      <c r="G3" s="541"/>
      <c r="H3" s="541"/>
      <c r="I3" s="541"/>
      <c r="J3" s="541"/>
      <c r="K3" s="541"/>
      <c r="L3" s="542"/>
      <c r="M3" s="526" t="s">
        <v>0</v>
      </c>
      <c r="N3" s="527"/>
      <c r="O3" s="543" t="s">
        <v>5</v>
      </c>
      <c r="P3" s="529"/>
      <c r="Q3" s="529"/>
      <c r="R3" s="529"/>
      <c r="S3" s="529"/>
      <c r="T3" s="529"/>
      <c r="U3" s="529"/>
      <c r="V3" s="529"/>
      <c r="W3" s="550" t="s">
        <v>748</v>
      </c>
    </row>
    <row r="4" spans="1:25" ht="15" customHeight="1">
      <c r="A4" s="531"/>
      <c r="B4" s="531"/>
      <c r="C4" s="532"/>
      <c r="D4" s="538"/>
      <c r="E4" s="539"/>
      <c r="F4" s="533" t="s">
        <v>2</v>
      </c>
      <c r="G4" s="547"/>
      <c r="H4" s="534"/>
      <c r="I4" s="533" t="s">
        <v>3</v>
      </c>
      <c r="J4" s="534"/>
      <c r="K4" s="533" t="s">
        <v>4</v>
      </c>
      <c r="L4" s="534"/>
      <c r="M4" s="545" t="s">
        <v>108</v>
      </c>
      <c r="N4" s="546"/>
      <c r="O4" s="544"/>
      <c r="P4" s="531"/>
      <c r="Q4" s="531"/>
      <c r="R4" s="531"/>
      <c r="S4" s="531"/>
      <c r="T4" s="531"/>
      <c r="U4" s="531"/>
      <c r="V4" s="531"/>
      <c r="W4" s="550"/>
    </row>
    <row r="5" spans="1:25" ht="14.25" customHeight="1">
      <c r="A5" s="2" t="s">
        <v>999</v>
      </c>
      <c r="B5" s="189" t="s">
        <v>516</v>
      </c>
      <c r="C5" s="2" t="s">
        <v>1000</v>
      </c>
      <c r="D5" s="522">
        <v>22873</v>
      </c>
      <c r="E5" s="501"/>
      <c r="F5" s="501">
        <f>SUM(I5:L5)</f>
        <v>93033</v>
      </c>
      <c r="G5" s="501"/>
      <c r="H5" s="501"/>
      <c r="I5" s="524">
        <v>42331</v>
      </c>
      <c r="J5" s="524"/>
      <c r="K5" s="524">
        <v>50702</v>
      </c>
      <c r="L5" s="524"/>
      <c r="M5" s="524">
        <f>ROUND((F5/107.9),1)</f>
        <v>862.2</v>
      </c>
      <c r="N5" s="524"/>
      <c r="O5" s="519" t="s">
        <v>109</v>
      </c>
      <c r="P5" s="519"/>
      <c r="Q5" s="519"/>
      <c r="R5" s="519"/>
      <c r="S5" s="519"/>
      <c r="T5" s="519"/>
      <c r="U5" s="519"/>
      <c r="V5" s="519"/>
      <c r="W5" s="14"/>
    </row>
    <row r="6" spans="1:25" ht="14.25" customHeight="1">
      <c r="A6" s="2"/>
      <c r="B6" s="189" t="s">
        <v>517</v>
      </c>
      <c r="C6" s="2"/>
      <c r="D6" s="522">
        <v>24417</v>
      </c>
      <c r="E6" s="501"/>
      <c r="F6" s="501">
        <f t="shared" ref="F6:F34" si="0">SUM(I6:L6)</f>
        <v>102330</v>
      </c>
      <c r="G6" s="501"/>
      <c r="H6" s="501"/>
      <c r="I6" s="524">
        <v>45845</v>
      </c>
      <c r="J6" s="524"/>
      <c r="K6" s="524">
        <v>56485</v>
      </c>
      <c r="L6" s="524"/>
      <c r="M6" s="524">
        <f>ROUND((F6/107.9),1)</f>
        <v>948.4</v>
      </c>
      <c r="N6" s="524"/>
      <c r="O6" s="519" t="s">
        <v>110</v>
      </c>
      <c r="P6" s="519"/>
      <c r="Q6" s="519"/>
      <c r="R6" s="519"/>
      <c r="S6" s="519"/>
      <c r="T6" s="519"/>
      <c r="U6" s="519"/>
      <c r="V6" s="519"/>
      <c r="W6" s="14"/>
    </row>
    <row r="7" spans="1:25" ht="14.25" customHeight="1">
      <c r="A7" s="2"/>
      <c r="B7" s="189" t="s">
        <v>518</v>
      </c>
      <c r="C7" s="2"/>
      <c r="D7" s="522">
        <v>27093</v>
      </c>
      <c r="E7" s="501"/>
      <c r="F7" s="501">
        <f t="shared" si="0"/>
        <v>107734</v>
      </c>
      <c r="G7" s="501"/>
      <c r="H7" s="501"/>
      <c r="I7" s="524">
        <v>48642</v>
      </c>
      <c r="J7" s="524"/>
      <c r="K7" s="524">
        <v>59092</v>
      </c>
      <c r="L7" s="524"/>
      <c r="M7" s="524">
        <f>ROUND((F7/124.64),1)</f>
        <v>864.4</v>
      </c>
      <c r="N7" s="524"/>
      <c r="O7" s="519" t="s">
        <v>111</v>
      </c>
      <c r="P7" s="519"/>
      <c r="Q7" s="519"/>
      <c r="R7" s="519"/>
      <c r="S7" s="519"/>
      <c r="T7" s="519"/>
      <c r="U7" s="519"/>
      <c r="V7" s="519"/>
      <c r="W7" s="14"/>
    </row>
    <row r="8" spans="1:25" ht="14.25" customHeight="1">
      <c r="A8" s="2"/>
      <c r="B8" s="189" t="s">
        <v>519</v>
      </c>
      <c r="C8" s="2"/>
      <c r="D8" s="522">
        <v>32709</v>
      </c>
      <c r="E8" s="501"/>
      <c r="F8" s="501">
        <f t="shared" si="0"/>
        <v>118938</v>
      </c>
      <c r="G8" s="501"/>
      <c r="H8" s="501"/>
      <c r="I8" s="524">
        <v>52977</v>
      </c>
      <c r="J8" s="524"/>
      <c r="K8" s="524">
        <v>65961</v>
      </c>
      <c r="L8" s="524"/>
      <c r="M8" s="501">
        <f>ROUND((F8/W8),1)</f>
        <v>954.3</v>
      </c>
      <c r="N8" s="501"/>
      <c r="O8" s="519" t="s">
        <v>112</v>
      </c>
      <c r="P8" s="519"/>
      <c r="Q8" s="519"/>
      <c r="R8" s="519"/>
      <c r="S8" s="519"/>
      <c r="T8" s="519"/>
      <c r="U8" s="519"/>
      <c r="V8" s="519"/>
      <c r="W8" s="12">
        <v>124.64</v>
      </c>
      <c r="X8" s="15"/>
    </row>
    <row r="9" spans="1:25" ht="14.25" customHeight="1">
      <c r="A9" s="2"/>
      <c r="B9" s="189" t="s">
        <v>520</v>
      </c>
      <c r="C9" s="2"/>
      <c r="D9" s="522">
        <v>37987</v>
      </c>
      <c r="E9" s="501"/>
      <c r="F9" s="501">
        <f t="shared" si="0"/>
        <v>123786</v>
      </c>
      <c r="G9" s="501"/>
      <c r="H9" s="501"/>
      <c r="I9" s="524">
        <v>54687</v>
      </c>
      <c r="J9" s="524"/>
      <c r="K9" s="524">
        <v>69099</v>
      </c>
      <c r="L9" s="524"/>
      <c r="M9" s="501">
        <f t="shared" ref="M9:M42" si="1">ROUND((F9/W9),1)</f>
        <v>992</v>
      </c>
      <c r="N9" s="501"/>
      <c r="O9" s="519" t="s">
        <v>113</v>
      </c>
      <c r="P9" s="519"/>
      <c r="Q9" s="519"/>
      <c r="R9" s="519"/>
      <c r="S9" s="519"/>
      <c r="T9" s="519"/>
      <c r="U9" s="519"/>
      <c r="V9" s="519"/>
      <c r="W9" s="12">
        <v>124.79</v>
      </c>
    </row>
    <row r="10" spans="1:25" ht="14.25" customHeight="1">
      <c r="A10" s="2"/>
      <c r="B10" s="189" t="s">
        <v>521</v>
      </c>
      <c r="C10" s="2"/>
      <c r="D10" s="522">
        <v>44171</v>
      </c>
      <c r="E10" s="501"/>
      <c r="F10" s="501">
        <f t="shared" si="0"/>
        <v>133894</v>
      </c>
      <c r="G10" s="501"/>
      <c r="H10" s="501"/>
      <c r="I10" s="524">
        <v>59967</v>
      </c>
      <c r="J10" s="524"/>
      <c r="K10" s="524">
        <v>73927</v>
      </c>
      <c r="L10" s="524"/>
      <c r="M10" s="501">
        <f t="shared" si="1"/>
        <v>1073</v>
      </c>
      <c r="N10" s="501"/>
      <c r="O10" s="519" t="s">
        <v>114</v>
      </c>
      <c r="P10" s="519"/>
      <c r="Q10" s="519"/>
      <c r="R10" s="519"/>
      <c r="S10" s="519"/>
      <c r="T10" s="519"/>
      <c r="U10" s="519"/>
      <c r="V10" s="519"/>
      <c r="W10" s="12">
        <v>124.79</v>
      </c>
    </row>
    <row r="11" spans="1:25" ht="14.25" customHeight="1">
      <c r="A11" s="2"/>
      <c r="B11" s="189" t="s">
        <v>522</v>
      </c>
      <c r="C11" s="2"/>
      <c r="D11" s="522">
        <v>46896</v>
      </c>
      <c r="E11" s="501"/>
      <c r="F11" s="501">
        <f t="shared" si="0"/>
        <v>134362</v>
      </c>
      <c r="G11" s="501"/>
      <c r="H11" s="501"/>
      <c r="I11" s="524">
        <v>60572</v>
      </c>
      <c r="J11" s="524"/>
      <c r="K11" s="524">
        <v>73790</v>
      </c>
      <c r="L11" s="524"/>
      <c r="M11" s="501">
        <f t="shared" si="1"/>
        <v>1076.7</v>
      </c>
      <c r="N11" s="501"/>
      <c r="O11" s="519" t="s">
        <v>6</v>
      </c>
      <c r="P11" s="519"/>
      <c r="Q11" s="519"/>
      <c r="R11" s="519"/>
      <c r="S11" s="519"/>
      <c r="T11" s="519"/>
      <c r="U11" s="519"/>
      <c r="V11" s="519"/>
      <c r="W11" s="12">
        <v>124.79</v>
      </c>
    </row>
    <row r="12" spans="1:25" ht="14.25" customHeight="1">
      <c r="A12" s="2"/>
      <c r="B12" s="189" t="s">
        <v>523</v>
      </c>
      <c r="C12" s="2"/>
      <c r="D12" s="522">
        <v>47563</v>
      </c>
      <c r="E12" s="501"/>
      <c r="F12" s="501">
        <f t="shared" si="0"/>
        <v>134954</v>
      </c>
      <c r="G12" s="501"/>
      <c r="H12" s="501"/>
      <c r="I12" s="524">
        <v>60837</v>
      </c>
      <c r="J12" s="524"/>
      <c r="K12" s="524">
        <v>74117</v>
      </c>
      <c r="L12" s="524"/>
      <c r="M12" s="501">
        <f t="shared" si="1"/>
        <v>1081.4000000000001</v>
      </c>
      <c r="N12" s="501"/>
      <c r="O12" s="519" t="s">
        <v>7</v>
      </c>
      <c r="P12" s="519"/>
      <c r="Q12" s="519"/>
      <c r="R12" s="519"/>
      <c r="S12" s="519"/>
      <c r="T12" s="519"/>
      <c r="U12" s="519"/>
      <c r="V12" s="519"/>
      <c r="W12" s="12">
        <v>124.79</v>
      </c>
    </row>
    <row r="13" spans="1:25" ht="14.25" customHeight="1">
      <c r="A13" s="2"/>
      <c r="B13" s="189" t="s">
        <v>524</v>
      </c>
      <c r="C13" s="2"/>
      <c r="D13" s="522">
        <v>47815</v>
      </c>
      <c r="E13" s="501"/>
      <c r="F13" s="501">
        <f t="shared" si="0"/>
        <v>135758</v>
      </c>
      <c r="G13" s="501"/>
      <c r="H13" s="501"/>
      <c r="I13" s="524">
        <v>61176</v>
      </c>
      <c r="J13" s="524"/>
      <c r="K13" s="524">
        <v>74582</v>
      </c>
      <c r="L13" s="524"/>
      <c r="M13" s="501">
        <f t="shared" si="1"/>
        <v>1087.7</v>
      </c>
      <c r="N13" s="501"/>
      <c r="O13" s="519" t="s">
        <v>8</v>
      </c>
      <c r="P13" s="519"/>
      <c r="Q13" s="519"/>
      <c r="R13" s="519"/>
      <c r="S13" s="519"/>
      <c r="T13" s="519"/>
      <c r="U13" s="519"/>
      <c r="V13" s="519"/>
      <c r="W13" s="12">
        <v>124.81</v>
      </c>
    </row>
    <row r="14" spans="1:25" ht="14.25" customHeight="1">
      <c r="A14" s="2"/>
      <c r="B14" s="189" t="s">
        <v>171</v>
      </c>
      <c r="C14" s="2"/>
      <c r="D14" s="522">
        <v>48129</v>
      </c>
      <c r="E14" s="501"/>
      <c r="F14" s="501">
        <f t="shared" si="0"/>
        <v>136437</v>
      </c>
      <c r="G14" s="501"/>
      <c r="H14" s="501"/>
      <c r="I14" s="524">
        <v>61484</v>
      </c>
      <c r="J14" s="524"/>
      <c r="K14" s="524">
        <v>74953</v>
      </c>
      <c r="L14" s="524"/>
      <c r="M14" s="501">
        <f t="shared" si="1"/>
        <v>1093</v>
      </c>
      <c r="N14" s="501"/>
      <c r="O14" s="519" t="s">
        <v>9</v>
      </c>
      <c r="P14" s="519"/>
      <c r="Q14" s="519"/>
      <c r="R14" s="519"/>
      <c r="S14" s="519"/>
      <c r="T14" s="519"/>
      <c r="U14" s="519"/>
      <c r="V14" s="519"/>
      <c r="W14" s="12">
        <v>124.83</v>
      </c>
    </row>
    <row r="15" spans="1:25" ht="14.25" customHeight="1">
      <c r="A15" s="2"/>
      <c r="B15" s="189" t="s">
        <v>175</v>
      </c>
      <c r="C15" s="2"/>
      <c r="D15" s="522">
        <v>48532</v>
      </c>
      <c r="E15" s="501"/>
      <c r="F15" s="501">
        <f t="shared" si="0"/>
        <v>136485</v>
      </c>
      <c r="G15" s="501"/>
      <c r="H15" s="501"/>
      <c r="I15" s="524">
        <v>61521</v>
      </c>
      <c r="J15" s="524"/>
      <c r="K15" s="524">
        <v>74964</v>
      </c>
      <c r="L15" s="524"/>
      <c r="M15" s="501">
        <f t="shared" si="1"/>
        <v>1092.9000000000001</v>
      </c>
      <c r="N15" s="501"/>
      <c r="O15" s="519" t="s">
        <v>115</v>
      </c>
      <c r="P15" s="519"/>
      <c r="Q15" s="519"/>
      <c r="R15" s="519"/>
      <c r="S15" s="519"/>
      <c r="T15" s="519"/>
      <c r="U15" s="519"/>
      <c r="V15" s="519"/>
      <c r="W15" s="12">
        <v>124.88</v>
      </c>
    </row>
    <row r="16" spans="1:25" ht="14.25" customHeight="1">
      <c r="A16" s="2"/>
      <c r="B16" s="189" t="s">
        <v>177</v>
      </c>
      <c r="C16" s="2"/>
      <c r="D16" s="522">
        <v>48652</v>
      </c>
      <c r="E16" s="501"/>
      <c r="F16" s="501">
        <f t="shared" si="0"/>
        <v>136449</v>
      </c>
      <c r="G16" s="501"/>
      <c r="H16" s="501"/>
      <c r="I16" s="524">
        <v>61489</v>
      </c>
      <c r="J16" s="524"/>
      <c r="K16" s="524">
        <v>74960</v>
      </c>
      <c r="L16" s="524"/>
      <c r="M16" s="501">
        <f t="shared" si="1"/>
        <v>1091.8</v>
      </c>
      <c r="N16" s="501"/>
      <c r="O16" s="525" t="s">
        <v>10</v>
      </c>
      <c r="P16" s="525"/>
      <c r="Q16" s="525"/>
      <c r="R16" s="525"/>
      <c r="S16" s="525"/>
      <c r="T16" s="525"/>
      <c r="U16" s="525"/>
      <c r="V16" s="525"/>
      <c r="W16" s="12">
        <v>124.98</v>
      </c>
      <c r="Y16" s="299"/>
    </row>
    <row r="17" spans="1:23" ht="14.25" customHeight="1">
      <c r="A17" s="2"/>
      <c r="B17" s="189" t="s">
        <v>178</v>
      </c>
      <c r="C17" s="2"/>
      <c r="D17" s="522">
        <v>48915</v>
      </c>
      <c r="E17" s="501"/>
      <c r="F17" s="501">
        <f t="shared" si="0"/>
        <v>135953</v>
      </c>
      <c r="G17" s="501"/>
      <c r="H17" s="501"/>
      <c r="I17" s="524">
        <v>61365</v>
      </c>
      <c r="J17" s="524"/>
      <c r="K17" s="524">
        <v>74588</v>
      </c>
      <c r="L17" s="524"/>
      <c r="M17" s="501">
        <f t="shared" si="1"/>
        <v>1086.9000000000001</v>
      </c>
      <c r="N17" s="501"/>
      <c r="O17" s="525" t="s">
        <v>11</v>
      </c>
      <c r="P17" s="525"/>
      <c r="Q17" s="525"/>
      <c r="R17" s="525"/>
      <c r="S17" s="525"/>
      <c r="T17" s="525"/>
      <c r="U17" s="525"/>
      <c r="V17" s="525"/>
      <c r="W17" s="12">
        <v>125.08</v>
      </c>
    </row>
    <row r="18" spans="1:23" ht="14.25" customHeight="1">
      <c r="A18" s="2"/>
      <c r="B18" s="189" t="s">
        <v>180</v>
      </c>
      <c r="C18" s="2"/>
      <c r="D18" s="522">
        <v>49048</v>
      </c>
      <c r="E18" s="501"/>
      <c r="F18" s="501">
        <f t="shared" si="0"/>
        <v>135441</v>
      </c>
      <c r="G18" s="501"/>
      <c r="H18" s="501"/>
      <c r="I18" s="524">
        <v>61094</v>
      </c>
      <c r="J18" s="524"/>
      <c r="K18" s="524">
        <v>74347</v>
      </c>
      <c r="L18" s="524"/>
      <c r="M18" s="501">
        <f t="shared" si="1"/>
        <v>1082.7</v>
      </c>
      <c r="N18" s="501"/>
      <c r="O18" s="525" t="s">
        <v>12</v>
      </c>
      <c r="P18" s="525"/>
      <c r="Q18" s="525"/>
      <c r="R18" s="525"/>
      <c r="S18" s="525"/>
      <c r="T18" s="525"/>
      <c r="U18" s="525"/>
      <c r="V18" s="525"/>
      <c r="W18" s="12">
        <v>125.09</v>
      </c>
    </row>
    <row r="19" spans="1:23" ht="14.25" customHeight="1">
      <c r="A19" s="3"/>
      <c r="B19" s="189" t="s">
        <v>182</v>
      </c>
      <c r="C19" s="2"/>
      <c r="D19" s="522">
        <v>49387</v>
      </c>
      <c r="E19" s="501"/>
      <c r="F19" s="501">
        <f t="shared" si="0"/>
        <v>134971</v>
      </c>
      <c r="G19" s="501"/>
      <c r="H19" s="501"/>
      <c r="I19" s="524">
        <v>60802</v>
      </c>
      <c r="J19" s="524"/>
      <c r="K19" s="524">
        <v>74169</v>
      </c>
      <c r="L19" s="524"/>
      <c r="M19" s="501">
        <f t="shared" si="1"/>
        <v>1079</v>
      </c>
      <c r="N19" s="501"/>
      <c r="O19" s="525" t="s">
        <v>13</v>
      </c>
      <c r="P19" s="525"/>
      <c r="Q19" s="525"/>
      <c r="R19" s="525"/>
      <c r="S19" s="525"/>
      <c r="T19" s="525"/>
      <c r="U19" s="525"/>
      <c r="V19" s="525"/>
      <c r="W19" s="12">
        <v>125.09</v>
      </c>
    </row>
    <row r="20" spans="1:23" ht="14.25" customHeight="1">
      <c r="A20" s="2"/>
      <c r="B20" s="189" t="s">
        <v>187</v>
      </c>
      <c r="C20" s="2"/>
      <c r="D20" s="522">
        <v>48844</v>
      </c>
      <c r="E20" s="501"/>
      <c r="F20" s="501">
        <f t="shared" si="0"/>
        <v>134775</v>
      </c>
      <c r="G20" s="501"/>
      <c r="H20" s="501"/>
      <c r="I20" s="524">
        <v>60753</v>
      </c>
      <c r="J20" s="524"/>
      <c r="K20" s="524">
        <v>74022</v>
      </c>
      <c r="L20" s="524"/>
      <c r="M20" s="501">
        <f t="shared" si="1"/>
        <v>1077.3</v>
      </c>
      <c r="N20" s="501"/>
      <c r="O20" s="525" t="s">
        <v>116</v>
      </c>
      <c r="P20" s="525"/>
      <c r="Q20" s="525"/>
      <c r="R20" s="525"/>
      <c r="S20" s="525"/>
      <c r="T20" s="525"/>
      <c r="U20" s="525"/>
      <c r="V20" s="525"/>
      <c r="W20" s="12">
        <v>125.1</v>
      </c>
    </row>
    <row r="21" spans="1:23" ht="14.25" customHeight="1">
      <c r="A21" s="2"/>
      <c r="B21" s="189" t="s">
        <v>189</v>
      </c>
      <c r="C21" s="2"/>
      <c r="D21" s="522">
        <v>48925</v>
      </c>
      <c r="E21" s="501"/>
      <c r="F21" s="501">
        <f t="shared" si="0"/>
        <v>134064</v>
      </c>
      <c r="G21" s="501"/>
      <c r="H21" s="501"/>
      <c r="I21" s="524">
        <v>60391</v>
      </c>
      <c r="J21" s="524"/>
      <c r="K21" s="524">
        <v>73673</v>
      </c>
      <c r="L21" s="524"/>
      <c r="M21" s="501">
        <f t="shared" si="1"/>
        <v>1070.3</v>
      </c>
      <c r="N21" s="501"/>
      <c r="O21" s="525" t="s">
        <v>14</v>
      </c>
      <c r="P21" s="525"/>
      <c r="Q21" s="525"/>
      <c r="R21" s="525"/>
      <c r="S21" s="525"/>
      <c r="T21" s="525"/>
      <c r="U21" s="525"/>
      <c r="V21" s="525"/>
      <c r="W21" s="12">
        <v>125.26</v>
      </c>
    </row>
    <row r="22" spans="1:23" ht="14.25" customHeight="1">
      <c r="A22" s="2"/>
      <c r="B22" s="189" t="s">
        <v>190</v>
      </c>
      <c r="C22" s="2"/>
      <c r="D22" s="522">
        <v>48527</v>
      </c>
      <c r="E22" s="501"/>
      <c r="F22" s="501">
        <f t="shared" si="0"/>
        <v>133458</v>
      </c>
      <c r="G22" s="501"/>
      <c r="H22" s="501"/>
      <c r="I22" s="524">
        <v>60005</v>
      </c>
      <c r="J22" s="524"/>
      <c r="K22" s="524">
        <v>73453</v>
      </c>
      <c r="L22" s="524"/>
      <c r="M22" s="501">
        <f t="shared" si="1"/>
        <v>1065.4000000000001</v>
      </c>
      <c r="N22" s="501"/>
      <c r="O22" s="525" t="s">
        <v>15</v>
      </c>
      <c r="P22" s="525"/>
      <c r="Q22" s="525"/>
      <c r="R22" s="525"/>
      <c r="S22" s="525"/>
      <c r="T22" s="525"/>
      <c r="U22" s="525"/>
      <c r="V22" s="525"/>
      <c r="W22" s="12">
        <v>125.26</v>
      </c>
    </row>
    <row r="23" spans="1:23" ht="14.25" customHeight="1">
      <c r="A23" s="2"/>
      <c r="B23" s="189" t="s">
        <v>192</v>
      </c>
      <c r="C23" s="2"/>
      <c r="D23" s="522">
        <v>48763</v>
      </c>
      <c r="E23" s="501"/>
      <c r="F23" s="501">
        <f t="shared" si="0"/>
        <v>132710</v>
      </c>
      <c r="G23" s="501"/>
      <c r="H23" s="501"/>
      <c r="I23" s="524">
        <v>59671</v>
      </c>
      <c r="J23" s="524"/>
      <c r="K23" s="524">
        <v>73039</v>
      </c>
      <c r="L23" s="524"/>
      <c r="M23" s="501">
        <f t="shared" si="1"/>
        <v>1060.7</v>
      </c>
      <c r="N23" s="501"/>
      <c r="O23" s="525" t="s">
        <v>16</v>
      </c>
      <c r="P23" s="525"/>
      <c r="Q23" s="525"/>
      <c r="R23" s="525"/>
      <c r="S23" s="525"/>
      <c r="T23" s="525"/>
      <c r="U23" s="525"/>
      <c r="V23" s="525"/>
      <c r="W23" s="12">
        <v>125.11</v>
      </c>
    </row>
    <row r="24" spans="1:23" ht="14.25" customHeight="1">
      <c r="A24" s="2" t="s">
        <v>17</v>
      </c>
      <c r="B24" s="189" t="s">
        <v>18</v>
      </c>
      <c r="C24" s="2" t="s">
        <v>531</v>
      </c>
      <c r="D24" s="522">
        <v>49231</v>
      </c>
      <c r="E24" s="501"/>
      <c r="F24" s="501">
        <f t="shared" si="0"/>
        <v>132270</v>
      </c>
      <c r="G24" s="501"/>
      <c r="H24" s="501"/>
      <c r="I24" s="524">
        <v>59607</v>
      </c>
      <c r="J24" s="524"/>
      <c r="K24" s="524">
        <v>72663</v>
      </c>
      <c r="L24" s="524"/>
      <c r="M24" s="501">
        <f t="shared" si="1"/>
        <v>1057.2</v>
      </c>
      <c r="N24" s="501"/>
      <c r="O24" s="525" t="s">
        <v>19</v>
      </c>
      <c r="P24" s="525"/>
      <c r="Q24" s="525"/>
      <c r="R24" s="525"/>
      <c r="S24" s="525"/>
      <c r="T24" s="525"/>
      <c r="U24" s="525"/>
      <c r="V24" s="525"/>
      <c r="W24" s="12">
        <v>125.11</v>
      </c>
    </row>
    <row r="25" spans="1:23" ht="14.25" customHeight="1">
      <c r="A25" s="2"/>
      <c r="B25" s="189" t="s">
        <v>525</v>
      </c>
      <c r="C25" s="2"/>
      <c r="D25" s="522">
        <v>49814</v>
      </c>
      <c r="E25" s="501"/>
      <c r="F25" s="501">
        <f t="shared" si="0"/>
        <v>130334</v>
      </c>
      <c r="G25" s="501"/>
      <c r="H25" s="501"/>
      <c r="I25" s="524">
        <v>58431</v>
      </c>
      <c r="J25" s="524"/>
      <c r="K25" s="524">
        <v>71903</v>
      </c>
      <c r="L25" s="524"/>
      <c r="M25" s="501">
        <f t="shared" si="1"/>
        <v>1041.8</v>
      </c>
      <c r="N25" s="501"/>
      <c r="O25" s="525" t="s">
        <v>117</v>
      </c>
      <c r="P25" s="525"/>
      <c r="Q25" s="525"/>
      <c r="R25" s="525"/>
      <c r="S25" s="525"/>
      <c r="T25" s="525"/>
      <c r="U25" s="525"/>
      <c r="V25" s="525"/>
      <c r="W25" s="12">
        <v>125.11</v>
      </c>
    </row>
    <row r="26" spans="1:23" ht="14.25" customHeight="1">
      <c r="A26" s="2"/>
      <c r="B26" s="189" t="s">
        <v>40</v>
      </c>
      <c r="C26" s="2"/>
      <c r="D26" s="522">
        <v>50120</v>
      </c>
      <c r="E26" s="501"/>
      <c r="F26" s="501">
        <f t="shared" si="0"/>
        <v>129977</v>
      </c>
      <c r="G26" s="501"/>
      <c r="H26" s="501"/>
      <c r="I26" s="524">
        <v>58170</v>
      </c>
      <c r="J26" s="524"/>
      <c r="K26" s="524">
        <v>71807</v>
      </c>
      <c r="L26" s="524"/>
      <c r="M26" s="501">
        <f t="shared" si="1"/>
        <v>1038.9000000000001</v>
      </c>
      <c r="N26" s="501"/>
      <c r="O26" s="525" t="s">
        <v>20</v>
      </c>
      <c r="P26" s="525"/>
      <c r="Q26" s="525"/>
      <c r="R26" s="525"/>
      <c r="S26" s="525"/>
      <c r="T26" s="525"/>
      <c r="U26" s="525"/>
      <c r="V26" s="525"/>
      <c r="W26" s="12">
        <v>125.11</v>
      </c>
    </row>
    <row r="27" spans="1:23" ht="14.25" customHeight="1">
      <c r="A27" s="2"/>
      <c r="B27" s="189" t="s">
        <v>41</v>
      </c>
      <c r="C27" s="2"/>
      <c r="D27" s="522">
        <v>50659</v>
      </c>
      <c r="E27" s="501"/>
      <c r="F27" s="501">
        <f t="shared" si="0"/>
        <v>129882</v>
      </c>
      <c r="G27" s="501"/>
      <c r="H27" s="501"/>
      <c r="I27" s="524">
        <v>58003</v>
      </c>
      <c r="J27" s="524"/>
      <c r="K27" s="524">
        <v>71879</v>
      </c>
      <c r="L27" s="524"/>
      <c r="M27" s="501">
        <f t="shared" si="1"/>
        <v>1038.0999999999999</v>
      </c>
      <c r="N27" s="501"/>
      <c r="O27" s="525" t="s">
        <v>21</v>
      </c>
      <c r="P27" s="525"/>
      <c r="Q27" s="525"/>
      <c r="R27" s="525"/>
      <c r="S27" s="525"/>
      <c r="T27" s="525"/>
      <c r="U27" s="525"/>
      <c r="V27" s="525"/>
      <c r="W27" s="12">
        <v>125.11</v>
      </c>
    </row>
    <row r="28" spans="1:23" ht="14.25" customHeight="1">
      <c r="A28" s="2"/>
      <c r="B28" s="189" t="s">
        <v>42</v>
      </c>
      <c r="C28" s="2"/>
      <c r="D28" s="522">
        <v>51108</v>
      </c>
      <c r="E28" s="501"/>
      <c r="F28" s="501">
        <f t="shared" si="0"/>
        <v>129441</v>
      </c>
      <c r="G28" s="501"/>
      <c r="H28" s="501"/>
      <c r="I28" s="524">
        <v>57807</v>
      </c>
      <c r="J28" s="524"/>
      <c r="K28" s="524">
        <v>71634</v>
      </c>
      <c r="L28" s="524"/>
      <c r="M28" s="501">
        <f t="shared" si="1"/>
        <v>1034.5</v>
      </c>
      <c r="N28" s="501"/>
      <c r="O28" s="525" t="s">
        <v>22</v>
      </c>
      <c r="P28" s="525"/>
      <c r="Q28" s="525"/>
      <c r="R28" s="525"/>
      <c r="S28" s="525"/>
      <c r="T28" s="525"/>
      <c r="U28" s="525"/>
      <c r="V28" s="525"/>
      <c r="W28" s="12">
        <v>125.13</v>
      </c>
    </row>
    <row r="29" spans="1:23" ht="14.25" customHeight="1">
      <c r="A29" s="2"/>
      <c r="B29" s="189" t="s">
        <v>43</v>
      </c>
      <c r="C29" s="2"/>
      <c r="D29" s="522">
        <v>51607</v>
      </c>
      <c r="E29" s="501"/>
      <c r="F29" s="501">
        <f t="shared" si="0"/>
        <v>129387</v>
      </c>
      <c r="G29" s="501"/>
      <c r="H29" s="501"/>
      <c r="I29" s="524">
        <v>57877</v>
      </c>
      <c r="J29" s="524"/>
      <c r="K29" s="524">
        <v>71510</v>
      </c>
      <c r="L29" s="524"/>
      <c r="M29" s="501">
        <f t="shared" si="1"/>
        <v>1034</v>
      </c>
      <c r="N29" s="501"/>
      <c r="O29" s="525" t="s">
        <v>23</v>
      </c>
      <c r="P29" s="525"/>
      <c r="Q29" s="525"/>
      <c r="R29" s="525"/>
      <c r="S29" s="525"/>
      <c r="T29" s="525"/>
      <c r="U29" s="525"/>
      <c r="V29" s="525"/>
      <c r="W29" s="12">
        <v>125.13</v>
      </c>
    </row>
    <row r="30" spans="1:23" ht="14.25" customHeight="1">
      <c r="A30" s="2"/>
      <c r="B30" s="189" t="s">
        <v>44</v>
      </c>
      <c r="C30" s="2"/>
      <c r="D30" s="522">
        <v>51453</v>
      </c>
      <c r="E30" s="501"/>
      <c r="F30" s="501">
        <f t="shared" si="0"/>
        <v>128255</v>
      </c>
      <c r="G30" s="501"/>
      <c r="H30" s="501"/>
      <c r="I30" s="524">
        <v>57376</v>
      </c>
      <c r="J30" s="524"/>
      <c r="K30" s="524">
        <v>70879</v>
      </c>
      <c r="L30" s="524"/>
      <c r="M30" s="501">
        <f t="shared" si="1"/>
        <v>1025</v>
      </c>
      <c r="N30" s="501"/>
      <c r="O30" s="525" t="s">
        <v>118</v>
      </c>
      <c r="P30" s="525"/>
      <c r="Q30" s="525"/>
      <c r="R30" s="525"/>
      <c r="S30" s="525"/>
      <c r="T30" s="525"/>
      <c r="U30" s="525"/>
      <c r="V30" s="525"/>
      <c r="W30" s="12">
        <v>125.13</v>
      </c>
    </row>
    <row r="31" spans="1:23" ht="14.25" customHeight="1">
      <c r="A31" s="2"/>
      <c r="B31" s="189" t="s">
        <v>45</v>
      </c>
      <c r="C31" s="2"/>
      <c r="D31" s="522">
        <v>51881</v>
      </c>
      <c r="E31" s="501"/>
      <c r="F31" s="501">
        <f t="shared" si="0"/>
        <v>127640</v>
      </c>
      <c r="G31" s="501"/>
      <c r="H31" s="501"/>
      <c r="I31" s="524">
        <v>56993</v>
      </c>
      <c r="J31" s="524"/>
      <c r="K31" s="524">
        <v>70647</v>
      </c>
      <c r="L31" s="524"/>
      <c r="M31" s="501">
        <f t="shared" si="1"/>
        <v>1020.1</v>
      </c>
      <c r="N31" s="501"/>
      <c r="O31" s="525" t="s">
        <v>24</v>
      </c>
      <c r="P31" s="525"/>
      <c r="Q31" s="525"/>
      <c r="R31" s="525"/>
      <c r="S31" s="525"/>
      <c r="T31" s="525"/>
      <c r="U31" s="525"/>
      <c r="V31" s="525"/>
      <c r="W31" s="12">
        <v>125.13</v>
      </c>
    </row>
    <row r="32" spans="1:23" ht="14.25" customHeight="1">
      <c r="A32" s="2"/>
      <c r="B32" s="189" t="s">
        <v>34</v>
      </c>
      <c r="C32" s="2"/>
      <c r="D32" s="522">
        <v>52368</v>
      </c>
      <c r="E32" s="501"/>
      <c r="F32" s="501">
        <f t="shared" si="0"/>
        <v>127486</v>
      </c>
      <c r="G32" s="501"/>
      <c r="H32" s="501"/>
      <c r="I32" s="524">
        <v>57009</v>
      </c>
      <c r="J32" s="524"/>
      <c r="K32" s="524">
        <v>70477</v>
      </c>
      <c r="L32" s="524"/>
      <c r="M32" s="501">
        <f t="shared" si="1"/>
        <v>1018.8</v>
      </c>
      <c r="N32" s="501"/>
      <c r="O32" s="525" t="s">
        <v>25</v>
      </c>
      <c r="P32" s="525"/>
      <c r="Q32" s="525"/>
      <c r="R32" s="525"/>
      <c r="S32" s="525"/>
      <c r="T32" s="525"/>
      <c r="U32" s="525"/>
      <c r="V32" s="525"/>
      <c r="W32" s="12">
        <v>125.13</v>
      </c>
    </row>
    <row r="33" spans="1:39" ht="14.25" customHeight="1">
      <c r="A33" s="2"/>
      <c r="B33" s="189" t="s">
        <v>35</v>
      </c>
      <c r="C33" s="2"/>
      <c r="D33" s="522">
        <v>52742</v>
      </c>
      <c r="E33" s="523"/>
      <c r="F33" s="501">
        <f t="shared" si="0"/>
        <v>127013</v>
      </c>
      <c r="G33" s="501"/>
      <c r="H33" s="501"/>
      <c r="I33" s="524">
        <v>56828</v>
      </c>
      <c r="J33" s="523"/>
      <c r="K33" s="524">
        <v>70185</v>
      </c>
      <c r="L33" s="523"/>
      <c r="M33" s="501">
        <f t="shared" si="1"/>
        <v>1015</v>
      </c>
      <c r="N33" s="501"/>
      <c r="O33" s="525" t="s">
        <v>26</v>
      </c>
      <c r="P33" s="493"/>
      <c r="Q33" s="493"/>
      <c r="R33" s="493"/>
      <c r="S33" s="493"/>
      <c r="T33" s="493"/>
      <c r="U33" s="493"/>
      <c r="V33" s="493"/>
      <c r="W33" s="12">
        <v>125.13</v>
      </c>
    </row>
    <row r="34" spans="1:39" ht="14.25" customHeight="1">
      <c r="A34" s="2"/>
      <c r="B34" s="189" t="s">
        <v>36</v>
      </c>
      <c r="C34" s="2"/>
      <c r="D34" s="522">
        <v>53075</v>
      </c>
      <c r="E34" s="523"/>
      <c r="F34" s="501">
        <f t="shared" si="0"/>
        <v>126553</v>
      </c>
      <c r="G34" s="501"/>
      <c r="H34" s="501"/>
      <c r="I34" s="524">
        <v>56618</v>
      </c>
      <c r="J34" s="523"/>
      <c r="K34" s="524">
        <v>69935</v>
      </c>
      <c r="L34" s="523"/>
      <c r="M34" s="501">
        <f t="shared" si="1"/>
        <v>1011.4</v>
      </c>
      <c r="N34" s="501"/>
      <c r="O34" s="525" t="s">
        <v>27</v>
      </c>
      <c r="P34" s="493"/>
      <c r="Q34" s="493"/>
      <c r="R34" s="493"/>
      <c r="S34" s="493"/>
      <c r="T34" s="493"/>
      <c r="U34" s="493"/>
      <c r="V34" s="493"/>
      <c r="W34" s="12">
        <v>125.13</v>
      </c>
    </row>
    <row r="35" spans="1:39" ht="14.25" customHeight="1">
      <c r="A35" s="2"/>
      <c r="B35" s="189" t="s">
        <v>37</v>
      </c>
      <c r="C35" s="2"/>
      <c r="D35" s="522">
        <v>52877</v>
      </c>
      <c r="E35" s="523"/>
      <c r="F35" s="501">
        <f>SUM(I35:L35)</f>
        <v>126523</v>
      </c>
      <c r="G35" s="501"/>
      <c r="H35" s="501"/>
      <c r="I35" s="524">
        <v>56905</v>
      </c>
      <c r="J35" s="523"/>
      <c r="K35" s="524">
        <v>69618</v>
      </c>
      <c r="L35" s="523"/>
      <c r="M35" s="501">
        <f t="shared" si="1"/>
        <v>1011.1</v>
      </c>
      <c r="N35" s="501"/>
      <c r="O35" s="525" t="s">
        <v>552</v>
      </c>
      <c r="P35" s="493"/>
      <c r="Q35" s="493"/>
      <c r="R35" s="493"/>
      <c r="S35" s="493"/>
      <c r="T35" s="493"/>
      <c r="U35" s="493"/>
      <c r="V35" s="493"/>
      <c r="W35" s="12">
        <v>125.13</v>
      </c>
    </row>
    <row r="36" spans="1:39" ht="14.25" customHeight="1" thickBot="1">
      <c r="A36" s="2"/>
      <c r="B36" s="189" t="s">
        <v>140</v>
      </c>
      <c r="C36" s="2"/>
      <c r="D36" s="522">
        <v>53931</v>
      </c>
      <c r="E36" s="523"/>
      <c r="F36" s="501">
        <f>SUM(I36:L36)</f>
        <v>126643</v>
      </c>
      <c r="G36" s="501"/>
      <c r="H36" s="501"/>
      <c r="I36" s="524">
        <v>57032</v>
      </c>
      <c r="J36" s="523"/>
      <c r="K36" s="524">
        <v>69611</v>
      </c>
      <c r="L36" s="523"/>
      <c r="M36" s="501">
        <f t="shared" si="1"/>
        <v>1012.1</v>
      </c>
      <c r="N36" s="501"/>
      <c r="O36" s="525" t="s">
        <v>491</v>
      </c>
      <c r="P36" s="493"/>
      <c r="Q36" s="493"/>
      <c r="R36" s="493"/>
      <c r="S36" s="493"/>
      <c r="T36" s="493"/>
      <c r="U36" s="493"/>
      <c r="V36" s="493"/>
      <c r="W36" s="12">
        <v>125.13</v>
      </c>
    </row>
    <row r="37" spans="1:39" ht="14.25" customHeight="1">
      <c r="A37" s="2"/>
      <c r="B37" s="189" t="s">
        <v>142</v>
      </c>
      <c r="C37" s="190"/>
      <c r="D37" s="504">
        <v>54653</v>
      </c>
      <c r="E37" s="501"/>
      <c r="F37" s="501">
        <v>126738</v>
      </c>
      <c r="G37" s="501"/>
      <c r="H37" s="501"/>
      <c r="I37" s="501">
        <v>57178</v>
      </c>
      <c r="J37" s="501"/>
      <c r="K37" s="501">
        <v>69560</v>
      </c>
      <c r="L37" s="501"/>
      <c r="M37" s="501">
        <f t="shared" si="1"/>
        <v>1012.9</v>
      </c>
      <c r="N37" s="501"/>
      <c r="O37" s="525" t="s">
        <v>492</v>
      </c>
      <c r="P37" s="493"/>
      <c r="Q37" s="493"/>
      <c r="R37" s="493"/>
      <c r="S37" s="493"/>
      <c r="T37" s="493"/>
      <c r="U37" s="493"/>
      <c r="V37" s="493"/>
      <c r="W37" s="12">
        <v>125.13</v>
      </c>
      <c r="X37" s="305"/>
      <c r="Y37" s="551" t="s">
        <v>760</v>
      </c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552"/>
      <c r="AK37" s="552"/>
      <c r="AL37" s="552"/>
      <c r="AM37" s="553"/>
    </row>
    <row r="38" spans="1:39" ht="14.25" customHeight="1">
      <c r="A38" s="2"/>
      <c r="B38" s="189" t="s">
        <v>147</v>
      </c>
      <c r="C38" s="187"/>
      <c r="D38" s="504">
        <v>55467</v>
      </c>
      <c r="E38" s="501"/>
      <c r="F38" s="501">
        <v>126879</v>
      </c>
      <c r="G38" s="501"/>
      <c r="H38" s="501"/>
      <c r="I38" s="501">
        <v>57169</v>
      </c>
      <c r="J38" s="501"/>
      <c r="K38" s="501">
        <v>69710</v>
      </c>
      <c r="L38" s="501"/>
      <c r="M38" s="501">
        <f t="shared" si="1"/>
        <v>1014</v>
      </c>
      <c r="N38" s="501"/>
      <c r="O38" s="525" t="s">
        <v>494</v>
      </c>
      <c r="P38" s="493"/>
      <c r="Q38" s="493"/>
      <c r="R38" s="493"/>
      <c r="S38" s="493"/>
      <c r="T38" s="493"/>
      <c r="U38" s="493"/>
      <c r="V38" s="493"/>
      <c r="W38" s="12">
        <v>125.13</v>
      </c>
      <c r="X38" s="305"/>
      <c r="Y38" s="554"/>
      <c r="Z38" s="555"/>
      <c r="AA38" s="555"/>
      <c r="AB38" s="555"/>
      <c r="AC38" s="555"/>
      <c r="AD38" s="555"/>
      <c r="AE38" s="555"/>
      <c r="AF38" s="555"/>
      <c r="AG38" s="555"/>
      <c r="AH38" s="555"/>
      <c r="AI38" s="555"/>
      <c r="AJ38" s="555"/>
      <c r="AK38" s="555"/>
      <c r="AL38" s="555"/>
      <c r="AM38" s="556"/>
    </row>
    <row r="39" spans="1:39" ht="14.25" customHeight="1">
      <c r="A39" s="2"/>
      <c r="B39" s="189" t="s">
        <v>149</v>
      </c>
      <c r="C39" s="187"/>
      <c r="D39" s="504">
        <v>56026</v>
      </c>
      <c r="E39" s="501"/>
      <c r="F39" s="501">
        <v>126692</v>
      </c>
      <c r="G39" s="501"/>
      <c r="H39" s="501"/>
      <c r="I39" s="501">
        <v>57079</v>
      </c>
      <c r="J39" s="501"/>
      <c r="K39" s="501">
        <v>69613</v>
      </c>
      <c r="L39" s="501"/>
      <c r="M39" s="501">
        <f t="shared" si="1"/>
        <v>1012.5</v>
      </c>
      <c r="N39" s="501"/>
      <c r="O39" s="525" t="s">
        <v>758</v>
      </c>
      <c r="P39" s="493"/>
      <c r="Q39" s="493"/>
      <c r="R39" s="493"/>
      <c r="S39" s="493"/>
      <c r="T39" s="493"/>
      <c r="U39" s="493"/>
      <c r="V39" s="493"/>
      <c r="W39" s="12">
        <v>125.13</v>
      </c>
      <c r="X39" s="305"/>
      <c r="Y39" s="554"/>
      <c r="Z39" s="555"/>
      <c r="AA39" s="555"/>
      <c r="AB39" s="555"/>
      <c r="AC39" s="555"/>
      <c r="AD39" s="555"/>
      <c r="AE39" s="555"/>
      <c r="AF39" s="555"/>
      <c r="AG39" s="555"/>
      <c r="AH39" s="555"/>
      <c r="AI39" s="555"/>
      <c r="AJ39" s="555"/>
      <c r="AK39" s="555"/>
      <c r="AL39" s="555"/>
      <c r="AM39" s="556"/>
    </row>
    <row r="40" spans="1:39" ht="14.25" customHeight="1">
      <c r="A40" s="2"/>
      <c r="B40" s="189" t="s">
        <v>150</v>
      </c>
      <c r="C40" s="187"/>
      <c r="D40" s="504">
        <v>55108</v>
      </c>
      <c r="E40" s="501"/>
      <c r="F40" s="501">
        <v>126959</v>
      </c>
      <c r="G40" s="501"/>
      <c r="H40" s="501"/>
      <c r="I40" s="501">
        <v>57392</v>
      </c>
      <c r="J40" s="501"/>
      <c r="K40" s="501">
        <v>69567</v>
      </c>
      <c r="L40" s="501"/>
      <c r="M40" s="501">
        <f t="shared" si="1"/>
        <v>1014.5</v>
      </c>
      <c r="N40" s="501"/>
      <c r="O40" s="525" t="s">
        <v>701</v>
      </c>
      <c r="P40" s="493"/>
      <c r="Q40" s="493"/>
      <c r="R40" s="493"/>
      <c r="S40" s="493"/>
      <c r="T40" s="493"/>
      <c r="U40" s="493"/>
      <c r="V40" s="493"/>
      <c r="W40" s="12">
        <v>125.14</v>
      </c>
      <c r="X40" s="305"/>
      <c r="Y40" s="554"/>
      <c r="Z40" s="555"/>
      <c r="AA40" s="555"/>
      <c r="AB40" s="555"/>
      <c r="AC40" s="555"/>
      <c r="AD40" s="555"/>
      <c r="AE40" s="555"/>
      <c r="AF40" s="555"/>
      <c r="AG40" s="555"/>
      <c r="AH40" s="555"/>
      <c r="AI40" s="555"/>
      <c r="AJ40" s="555"/>
      <c r="AK40" s="555"/>
      <c r="AL40" s="555"/>
      <c r="AM40" s="556"/>
    </row>
    <row r="41" spans="1:39" ht="14.25" customHeight="1">
      <c r="A41" s="187"/>
      <c r="B41" s="188" t="s">
        <v>702</v>
      </c>
      <c r="C41" s="187"/>
      <c r="D41" s="504">
        <v>55324</v>
      </c>
      <c r="E41" s="501"/>
      <c r="F41" s="501">
        <v>126781</v>
      </c>
      <c r="G41" s="501"/>
      <c r="H41" s="501"/>
      <c r="I41" s="501">
        <v>57488</v>
      </c>
      <c r="J41" s="501"/>
      <c r="K41" s="501">
        <v>69293</v>
      </c>
      <c r="L41" s="501"/>
      <c r="M41" s="501">
        <f t="shared" si="1"/>
        <v>1013.1</v>
      </c>
      <c r="N41" s="501"/>
      <c r="O41" s="519" t="s">
        <v>553</v>
      </c>
      <c r="P41" s="520"/>
      <c r="Q41" s="520"/>
      <c r="R41" s="520"/>
      <c r="S41" s="520"/>
      <c r="T41" s="520"/>
      <c r="U41" s="520"/>
      <c r="V41" s="520"/>
      <c r="W41" s="12">
        <v>125.14</v>
      </c>
      <c r="X41" s="305"/>
      <c r="Y41" s="554"/>
      <c r="Z41" s="555"/>
      <c r="AA41" s="555"/>
      <c r="AB41" s="555"/>
      <c r="AC41" s="555"/>
      <c r="AD41" s="555"/>
      <c r="AE41" s="555"/>
      <c r="AF41" s="555"/>
      <c r="AG41" s="555"/>
      <c r="AH41" s="555"/>
      <c r="AI41" s="555"/>
      <c r="AJ41" s="555"/>
      <c r="AK41" s="555"/>
      <c r="AL41" s="555"/>
      <c r="AM41" s="556"/>
    </row>
    <row r="42" spans="1:39" ht="14.25" customHeight="1">
      <c r="A42" s="187"/>
      <c r="B42" s="188" t="s">
        <v>154</v>
      </c>
      <c r="C42" s="187"/>
      <c r="D42" s="504">
        <v>57181</v>
      </c>
      <c r="E42" s="501"/>
      <c r="F42" s="501">
        <v>127524</v>
      </c>
      <c r="G42" s="501"/>
      <c r="H42" s="501"/>
      <c r="I42" s="501">
        <v>57867</v>
      </c>
      <c r="J42" s="501"/>
      <c r="K42" s="501">
        <v>69657</v>
      </c>
      <c r="L42" s="501"/>
      <c r="M42" s="501">
        <f t="shared" si="1"/>
        <v>1019</v>
      </c>
      <c r="N42" s="501"/>
      <c r="O42" s="519" t="s">
        <v>703</v>
      </c>
      <c r="P42" s="520"/>
      <c r="Q42" s="520"/>
      <c r="R42" s="520"/>
      <c r="S42" s="520"/>
      <c r="T42" s="520"/>
      <c r="U42" s="520"/>
      <c r="V42" s="520"/>
      <c r="W42" s="12">
        <v>125.15</v>
      </c>
      <c r="X42" s="13"/>
      <c r="Y42" s="554"/>
      <c r="Z42" s="555"/>
      <c r="AA42" s="555"/>
      <c r="AB42" s="555"/>
      <c r="AC42" s="555"/>
      <c r="AD42" s="555"/>
      <c r="AE42" s="555"/>
      <c r="AF42" s="555"/>
      <c r="AG42" s="555"/>
      <c r="AH42" s="555"/>
      <c r="AI42" s="555"/>
      <c r="AJ42" s="555"/>
      <c r="AK42" s="555"/>
      <c r="AL42" s="555"/>
      <c r="AM42" s="556"/>
    </row>
    <row r="43" spans="1:39" s="13" customFormat="1" ht="14.25" customHeight="1" thickBot="1">
      <c r="A43" s="191"/>
      <c r="B43" s="188" t="s">
        <v>159</v>
      </c>
      <c r="C43" s="187"/>
      <c r="D43" s="504">
        <v>57605</v>
      </c>
      <c r="E43" s="501"/>
      <c r="F43" s="501">
        <f t="shared" ref="F43:F48" si="2">SUM(I43:L43)</f>
        <v>127172</v>
      </c>
      <c r="G43" s="501"/>
      <c r="H43" s="501"/>
      <c r="I43" s="501">
        <v>57648</v>
      </c>
      <c r="J43" s="501"/>
      <c r="K43" s="501">
        <v>69524</v>
      </c>
      <c r="L43" s="501"/>
      <c r="M43" s="501">
        <f t="shared" ref="M43:M49" si="3">ROUND((F43/W43),1)</f>
        <v>1016.2</v>
      </c>
      <c r="N43" s="501"/>
      <c r="O43" s="519" t="s">
        <v>756</v>
      </c>
      <c r="P43" s="520"/>
      <c r="Q43" s="520"/>
      <c r="R43" s="520"/>
      <c r="S43" s="520"/>
      <c r="T43" s="520"/>
      <c r="U43" s="520"/>
      <c r="V43" s="520"/>
      <c r="W43" s="12">
        <v>125.15</v>
      </c>
      <c r="Y43" s="557"/>
      <c r="Z43" s="558"/>
      <c r="AA43" s="558"/>
      <c r="AB43" s="558"/>
      <c r="AC43" s="558"/>
      <c r="AD43" s="558"/>
      <c r="AE43" s="558"/>
      <c r="AF43" s="558"/>
      <c r="AG43" s="558"/>
      <c r="AH43" s="558"/>
      <c r="AI43" s="558"/>
      <c r="AJ43" s="558"/>
      <c r="AK43" s="558"/>
      <c r="AL43" s="558"/>
      <c r="AM43" s="559"/>
    </row>
    <row r="44" spans="1:39" ht="14.25" customHeight="1">
      <c r="A44" s="187"/>
      <c r="B44" s="188" t="s">
        <v>161</v>
      </c>
      <c r="C44" s="187"/>
      <c r="D44" s="504">
        <v>57928</v>
      </c>
      <c r="E44" s="501"/>
      <c r="F44" s="501">
        <f t="shared" si="2"/>
        <v>126618</v>
      </c>
      <c r="G44" s="501"/>
      <c r="H44" s="501"/>
      <c r="I44" s="501">
        <v>57337</v>
      </c>
      <c r="J44" s="501"/>
      <c r="K44" s="501">
        <v>69281</v>
      </c>
      <c r="L44" s="501"/>
      <c r="M44" s="501">
        <f t="shared" si="3"/>
        <v>1011.6</v>
      </c>
      <c r="N44" s="501"/>
      <c r="O44" s="519" t="s">
        <v>759</v>
      </c>
      <c r="P44" s="520"/>
      <c r="Q44" s="520"/>
      <c r="R44" s="520"/>
      <c r="S44" s="520"/>
      <c r="T44" s="520"/>
      <c r="U44" s="520"/>
      <c r="V44" s="520"/>
      <c r="W44" s="12">
        <v>125.16</v>
      </c>
    </row>
    <row r="45" spans="1:39" ht="14.25" customHeight="1">
      <c r="A45" s="187"/>
      <c r="B45" s="188" t="s">
        <v>515</v>
      </c>
      <c r="C45" s="187"/>
      <c r="D45" s="504">
        <v>56070</v>
      </c>
      <c r="E45" s="501"/>
      <c r="F45" s="501">
        <f t="shared" si="2"/>
        <v>125385</v>
      </c>
      <c r="G45" s="501"/>
      <c r="H45" s="501"/>
      <c r="I45" s="501">
        <v>56868</v>
      </c>
      <c r="J45" s="501"/>
      <c r="K45" s="501">
        <v>68517</v>
      </c>
      <c r="L45" s="501"/>
      <c r="M45" s="501">
        <f t="shared" si="3"/>
        <v>1001.2</v>
      </c>
      <c r="N45" s="501"/>
      <c r="O45" s="525" t="s">
        <v>773</v>
      </c>
      <c r="P45" s="493"/>
      <c r="Q45" s="493"/>
      <c r="R45" s="493"/>
      <c r="S45" s="493"/>
      <c r="T45" s="493"/>
      <c r="U45" s="493"/>
      <c r="V45" s="493"/>
      <c r="W45" s="12">
        <v>125.23</v>
      </c>
    </row>
    <row r="46" spans="1:39" ht="14.25" customHeight="1">
      <c r="A46" s="187"/>
      <c r="B46" s="188" t="s">
        <v>772</v>
      </c>
      <c r="C46" s="187"/>
      <c r="D46" s="504">
        <v>55845</v>
      </c>
      <c r="E46" s="501"/>
      <c r="F46" s="501">
        <f t="shared" si="2"/>
        <v>124549</v>
      </c>
      <c r="G46" s="501"/>
      <c r="H46" s="501"/>
      <c r="I46" s="501">
        <v>56503</v>
      </c>
      <c r="J46" s="501"/>
      <c r="K46" s="501">
        <v>68046</v>
      </c>
      <c r="L46" s="501"/>
      <c r="M46" s="501">
        <f t="shared" si="3"/>
        <v>994.6</v>
      </c>
      <c r="N46" s="501"/>
      <c r="O46" s="525" t="s">
        <v>822</v>
      </c>
      <c r="P46" s="493"/>
      <c r="Q46" s="493"/>
      <c r="R46" s="493"/>
      <c r="S46" s="493"/>
      <c r="T46" s="493"/>
      <c r="U46" s="493"/>
      <c r="V46" s="493"/>
      <c r="W46" s="12">
        <v>125.23</v>
      </c>
      <c r="X46" s="1" t="s">
        <v>795</v>
      </c>
    </row>
    <row r="47" spans="1:39" ht="14.25" customHeight="1">
      <c r="A47" s="187"/>
      <c r="B47" s="188" t="s">
        <v>880</v>
      </c>
      <c r="C47" s="187"/>
      <c r="D47" s="504">
        <v>55143</v>
      </c>
      <c r="E47" s="501"/>
      <c r="F47" s="501">
        <f t="shared" si="2"/>
        <v>123477</v>
      </c>
      <c r="G47" s="501"/>
      <c r="H47" s="501"/>
      <c r="I47" s="501">
        <v>56138</v>
      </c>
      <c r="J47" s="501"/>
      <c r="K47" s="501">
        <v>67339</v>
      </c>
      <c r="L47" s="501"/>
      <c r="M47" s="501">
        <f t="shared" si="3"/>
        <v>986</v>
      </c>
      <c r="N47" s="501"/>
      <c r="O47" s="525" t="s">
        <v>881</v>
      </c>
      <c r="P47" s="493"/>
      <c r="Q47" s="493"/>
      <c r="R47" s="493"/>
      <c r="S47" s="493"/>
      <c r="T47" s="493"/>
      <c r="U47" s="493"/>
      <c r="V47" s="493"/>
      <c r="W47" s="12">
        <v>125.23</v>
      </c>
      <c r="X47" s="1" t="s">
        <v>883</v>
      </c>
    </row>
    <row r="48" spans="1:39" ht="14.25" customHeight="1">
      <c r="A48" s="187"/>
      <c r="B48" s="188" t="s">
        <v>516</v>
      </c>
      <c r="C48" s="187"/>
      <c r="D48" s="548">
        <v>55211</v>
      </c>
      <c r="E48" s="549"/>
      <c r="F48" s="501">
        <f t="shared" si="2"/>
        <v>122356</v>
      </c>
      <c r="G48" s="501"/>
      <c r="H48" s="501"/>
      <c r="I48" s="501">
        <v>55751</v>
      </c>
      <c r="J48" s="501"/>
      <c r="K48" s="501">
        <v>66605</v>
      </c>
      <c r="L48" s="501"/>
      <c r="M48" s="501">
        <f t="shared" si="3"/>
        <v>977.1</v>
      </c>
      <c r="N48" s="501"/>
      <c r="O48" s="519" t="s">
        <v>882</v>
      </c>
      <c r="P48" s="520"/>
      <c r="Q48" s="520"/>
      <c r="R48" s="520"/>
      <c r="S48" s="520"/>
      <c r="T48" s="520"/>
      <c r="U48" s="520"/>
      <c r="V48" s="520"/>
      <c r="W48" s="12">
        <v>125.23</v>
      </c>
      <c r="X48" s="1" t="s">
        <v>884</v>
      </c>
    </row>
    <row r="49" spans="1:34" ht="14.25" customHeight="1">
      <c r="A49" s="187"/>
      <c r="B49" s="188" t="s">
        <v>885</v>
      </c>
      <c r="C49" s="190"/>
      <c r="D49" s="501">
        <v>55921</v>
      </c>
      <c r="E49" s="501"/>
      <c r="F49" s="501">
        <f>SUM(I49:L49)</f>
        <v>121422</v>
      </c>
      <c r="G49" s="501"/>
      <c r="H49" s="501"/>
      <c r="I49" s="501">
        <v>55289</v>
      </c>
      <c r="J49" s="501"/>
      <c r="K49" s="501">
        <v>66133</v>
      </c>
      <c r="L49" s="501"/>
      <c r="M49" s="501">
        <f t="shared" si="3"/>
        <v>969.6</v>
      </c>
      <c r="N49" s="501"/>
      <c r="O49" s="519" t="s">
        <v>889</v>
      </c>
      <c r="P49" s="520"/>
      <c r="Q49" s="520"/>
      <c r="R49" s="520"/>
      <c r="S49" s="520"/>
      <c r="T49" s="520"/>
      <c r="U49" s="520"/>
      <c r="V49" s="520"/>
      <c r="W49" s="12">
        <v>125.23</v>
      </c>
      <c r="X49" s="1" t="s">
        <v>886</v>
      </c>
      <c r="AB49" s="193" t="s">
        <v>887</v>
      </c>
    </row>
    <row r="50" spans="1:34" s="13" customFormat="1" ht="14.25" customHeight="1">
      <c r="A50" s="191"/>
      <c r="B50" s="188" t="s">
        <v>890</v>
      </c>
      <c r="C50" s="187"/>
      <c r="D50" s="504">
        <v>55624</v>
      </c>
      <c r="E50" s="501"/>
      <c r="F50" s="501">
        <v>122138</v>
      </c>
      <c r="G50" s="501"/>
      <c r="H50" s="501"/>
      <c r="I50" s="501">
        <v>55482</v>
      </c>
      <c r="J50" s="501"/>
      <c r="K50" s="501">
        <v>66656</v>
      </c>
      <c r="L50" s="501"/>
      <c r="M50" s="501">
        <f>ROUND((F50/W50),1)</f>
        <v>974.5</v>
      </c>
      <c r="N50" s="501"/>
      <c r="O50" s="519" t="s">
        <v>895</v>
      </c>
      <c r="P50" s="520"/>
      <c r="Q50" s="520"/>
      <c r="R50" s="520"/>
      <c r="S50" s="520"/>
      <c r="T50" s="520"/>
      <c r="U50" s="520"/>
      <c r="V50" s="520"/>
      <c r="W50" s="12">
        <v>125.34</v>
      </c>
      <c r="X50" s="1" t="s">
        <v>900</v>
      </c>
      <c r="Y50" s="1"/>
      <c r="Z50" s="1"/>
      <c r="AA50" s="1"/>
      <c r="AB50" s="192"/>
    </row>
    <row r="51" spans="1:34" s="13" customFormat="1" ht="14.25" customHeight="1">
      <c r="A51" s="191"/>
      <c r="B51" s="188" t="s">
        <v>903</v>
      </c>
      <c r="C51" s="190"/>
      <c r="D51" s="548">
        <v>55515</v>
      </c>
      <c r="E51" s="521"/>
      <c r="F51" s="501">
        <v>121305</v>
      </c>
      <c r="G51" s="501"/>
      <c r="H51" s="501"/>
      <c r="I51" s="501">
        <v>55103</v>
      </c>
      <c r="J51" s="501"/>
      <c r="K51" s="501">
        <v>66202</v>
      </c>
      <c r="L51" s="501"/>
      <c r="M51" s="501">
        <f>ROUND((F51/W51),1)</f>
        <v>967.8</v>
      </c>
      <c r="N51" s="501"/>
      <c r="O51" s="519" t="s">
        <v>902</v>
      </c>
      <c r="P51" s="520"/>
      <c r="Q51" s="520"/>
      <c r="R51" s="520"/>
      <c r="S51" s="520"/>
      <c r="T51" s="520"/>
      <c r="U51" s="520"/>
      <c r="V51" s="520"/>
      <c r="W51" s="12">
        <v>125.34</v>
      </c>
      <c r="X51" s="1"/>
      <c r="Y51" s="1"/>
      <c r="Z51" s="1"/>
      <c r="AA51" s="1"/>
      <c r="AB51" s="192"/>
    </row>
    <row r="52" spans="1:34" s="13" customFormat="1" ht="14.25" customHeight="1">
      <c r="A52" s="191"/>
      <c r="B52" s="188" t="s">
        <v>927</v>
      </c>
      <c r="C52" s="190"/>
      <c r="D52" s="521">
        <v>55494</v>
      </c>
      <c r="E52" s="521"/>
      <c r="F52" s="501">
        <v>120285</v>
      </c>
      <c r="G52" s="501"/>
      <c r="H52" s="501"/>
      <c r="I52" s="501">
        <v>54580</v>
      </c>
      <c r="J52" s="501"/>
      <c r="K52" s="501">
        <v>65705</v>
      </c>
      <c r="L52" s="501"/>
      <c r="M52" s="501">
        <f>ROUND((F52/W52),1)</f>
        <v>959.7</v>
      </c>
      <c r="N52" s="501"/>
      <c r="O52" s="519" t="s">
        <v>926</v>
      </c>
      <c r="P52" s="520"/>
      <c r="Q52" s="520"/>
      <c r="R52" s="520"/>
      <c r="S52" s="520"/>
      <c r="T52" s="520"/>
      <c r="U52" s="520"/>
      <c r="V52" s="520"/>
      <c r="W52" s="12">
        <v>125.34</v>
      </c>
      <c r="X52" s="1"/>
      <c r="Y52" s="1"/>
      <c r="Z52" s="1"/>
      <c r="AA52" s="1"/>
      <c r="AB52" s="192"/>
    </row>
    <row r="53" spans="1:34" ht="14.25" customHeight="1">
      <c r="A53" s="187"/>
      <c r="B53" s="188" t="s">
        <v>517</v>
      </c>
      <c r="C53" s="187"/>
      <c r="D53" s="548">
        <v>55571</v>
      </c>
      <c r="E53" s="521"/>
      <c r="F53" s="501">
        <v>119448</v>
      </c>
      <c r="G53" s="501"/>
      <c r="H53" s="501"/>
      <c r="I53" s="501">
        <v>54195</v>
      </c>
      <c r="J53" s="501"/>
      <c r="K53" s="501">
        <v>65253</v>
      </c>
      <c r="L53" s="501"/>
      <c r="M53" s="501">
        <f>ROUND((F53/W53),1)</f>
        <v>953</v>
      </c>
      <c r="N53" s="501"/>
      <c r="O53" s="519" t="s">
        <v>991</v>
      </c>
      <c r="P53" s="520"/>
      <c r="Q53" s="520"/>
      <c r="R53" s="520"/>
      <c r="S53" s="520"/>
      <c r="T53" s="520"/>
      <c r="U53" s="520"/>
      <c r="V53" s="520"/>
      <c r="W53" s="12">
        <v>125.34</v>
      </c>
      <c r="AB53" s="193"/>
    </row>
    <row r="54" spans="1:34" s="13" customFormat="1" ht="14.25" customHeight="1" thickBot="1">
      <c r="A54" s="404" t="s">
        <v>1001</v>
      </c>
      <c r="B54" s="405" t="s">
        <v>1002</v>
      </c>
      <c r="C54" s="404" t="s">
        <v>1000</v>
      </c>
      <c r="D54" s="510">
        <v>55647</v>
      </c>
      <c r="E54" s="511"/>
      <c r="F54" s="497">
        <v>118499</v>
      </c>
      <c r="G54" s="497"/>
      <c r="H54" s="497"/>
      <c r="I54" s="497">
        <v>53769</v>
      </c>
      <c r="J54" s="497"/>
      <c r="K54" s="497">
        <v>64730</v>
      </c>
      <c r="L54" s="497"/>
      <c r="M54" s="497">
        <f>ROUND((F54/W54),1)</f>
        <v>945.4</v>
      </c>
      <c r="N54" s="497"/>
      <c r="O54" s="498" t="s">
        <v>1003</v>
      </c>
      <c r="P54" s="498"/>
      <c r="Q54" s="498"/>
      <c r="R54" s="498"/>
      <c r="S54" s="498"/>
      <c r="T54" s="498"/>
      <c r="U54" s="498"/>
      <c r="V54" s="498"/>
      <c r="W54" s="12">
        <v>125.34</v>
      </c>
      <c r="X54" s="1"/>
      <c r="AB54" s="192"/>
    </row>
    <row r="55" spans="1:34" s="13" customFormat="1" ht="15" customHeight="1">
      <c r="A55" s="307"/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15"/>
      <c r="T55" s="315"/>
      <c r="U55" s="315"/>
      <c r="V55" s="273" t="s">
        <v>928</v>
      </c>
      <c r="W55" s="12"/>
    </row>
    <row r="56" spans="1:34" s="13" customFormat="1" ht="15" customHeight="1">
      <c r="A56" s="80" t="s">
        <v>751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307"/>
      <c r="S56" s="315"/>
      <c r="T56" s="315"/>
      <c r="U56" s="315"/>
      <c r="V56" s="314"/>
      <c r="W56" s="12"/>
    </row>
    <row r="57" spans="1:34" s="360" customFormat="1" ht="17.25" customHeight="1">
      <c r="A57" s="519" t="s">
        <v>899</v>
      </c>
      <c r="B57" s="519"/>
      <c r="C57" s="519"/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</row>
    <row r="58" spans="1:34" s="360" customFormat="1" ht="9" customHeight="1"/>
    <row r="59" spans="1:34" ht="19.5" customHeight="1">
      <c r="A59" s="568" t="s">
        <v>805</v>
      </c>
      <c r="B59" s="550"/>
      <c r="C59" s="550"/>
      <c r="D59" s="550"/>
      <c r="E59" s="550"/>
      <c r="F59" s="550"/>
      <c r="G59" s="550"/>
      <c r="H59" s="550"/>
      <c r="I59" s="550"/>
      <c r="J59" s="550"/>
      <c r="K59" s="550"/>
      <c r="L59" s="550"/>
      <c r="M59" s="550"/>
      <c r="N59" s="550"/>
      <c r="O59" s="550"/>
      <c r="P59" s="550"/>
      <c r="Q59" s="550"/>
      <c r="R59" s="550"/>
      <c r="S59" s="550"/>
      <c r="T59" s="550"/>
      <c r="U59" s="550"/>
      <c r="V59" s="550"/>
    </row>
    <row r="60" spans="1:34" ht="15" customHeight="1" thickBot="1">
      <c r="B60" s="2"/>
      <c r="C60" s="2"/>
      <c r="D60" s="2"/>
      <c r="E60" s="2"/>
      <c r="F60" s="2"/>
      <c r="G60" s="2"/>
      <c r="H60" s="341"/>
      <c r="I60" s="2"/>
      <c r="J60" s="2"/>
      <c r="K60" s="2"/>
      <c r="L60" s="2"/>
      <c r="Q60" s="567" t="s">
        <v>992</v>
      </c>
      <c r="R60" s="567"/>
      <c r="S60" s="567"/>
      <c r="T60" s="567"/>
      <c r="U60" s="567"/>
      <c r="V60" s="567"/>
    </row>
    <row r="61" spans="1:34" s="236" customFormat="1" ht="15" customHeight="1">
      <c r="A61" s="560" t="s">
        <v>493</v>
      </c>
      <c r="B61" s="560"/>
      <c r="C61" s="518"/>
      <c r="D61" s="517" t="s">
        <v>904</v>
      </c>
      <c r="E61" s="560"/>
      <c r="F61" s="518"/>
      <c r="G61" s="517" t="s">
        <v>3</v>
      </c>
      <c r="H61" s="518"/>
      <c r="I61" s="517" t="s">
        <v>4</v>
      </c>
      <c r="J61" s="518"/>
      <c r="K61" s="517" t="s">
        <v>28</v>
      </c>
      <c r="L61" s="518"/>
      <c r="M61" s="561" t="s">
        <v>29</v>
      </c>
      <c r="N61" s="562"/>
      <c r="O61" s="565" t="s">
        <v>905</v>
      </c>
      <c r="P61" s="566"/>
      <c r="Q61" s="563" t="s">
        <v>906</v>
      </c>
      <c r="R61" s="564"/>
      <c r="S61" s="517" t="s">
        <v>907</v>
      </c>
      <c r="T61" s="518"/>
      <c r="U61" s="517" t="s">
        <v>30</v>
      </c>
      <c r="V61" s="560"/>
      <c r="Y61" s="17"/>
      <c r="Z61" s="17"/>
      <c r="AA61" s="17"/>
      <c r="AB61" s="17"/>
      <c r="AC61" s="21"/>
      <c r="AD61" s="24"/>
      <c r="AE61" s="21"/>
      <c r="AF61" s="24"/>
      <c r="AG61" s="21"/>
      <c r="AH61" s="24"/>
    </row>
    <row r="62" spans="1:34" ht="15" customHeight="1">
      <c r="A62" s="21" t="s">
        <v>530</v>
      </c>
      <c r="B62" s="188" t="s">
        <v>985</v>
      </c>
      <c r="C62" s="188" t="s">
        <v>804</v>
      </c>
      <c r="D62" s="507">
        <v>4147</v>
      </c>
      <c r="E62" s="508"/>
      <c r="F62" s="509"/>
      <c r="G62" s="514">
        <v>2016</v>
      </c>
      <c r="H62" s="515"/>
      <c r="I62" s="515">
        <v>2131</v>
      </c>
      <c r="J62" s="516"/>
      <c r="K62" s="514">
        <v>956</v>
      </c>
      <c r="L62" s="515"/>
      <c r="M62" s="515">
        <v>732</v>
      </c>
      <c r="N62" s="515"/>
      <c r="O62" s="515">
        <v>143</v>
      </c>
      <c r="P62" s="515"/>
      <c r="Q62" s="515">
        <v>362</v>
      </c>
      <c r="R62" s="515"/>
      <c r="S62" s="515">
        <v>513</v>
      </c>
      <c r="T62" s="515"/>
      <c r="U62" s="515">
        <v>1441</v>
      </c>
      <c r="V62" s="515"/>
      <c r="W62" s="237"/>
      <c r="Y62" s="17"/>
      <c r="Z62" s="17"/>
      <c r="AA62" s="17"/>
      <c r="AB62" s="17"/>
      <c r="AC62" s="310"/>
      <c r="AD62" s="238"/>
      <c r="AE62" s="310"/>
      <c r="AF62" s="238"/>
      <c r="AG62" s="310"/>
      <c r="AH62" s="238"/>
    </row>
    <row r="63" spans="1:34" s="17" customFormat="1" ht="15" customHeight="1">
      <c r="A63" s="21"/>
      <c r="B63" s="188" t="s">
        <v>993</v>
      </c>
      <c r="C63" s="188"/>
      <c r="D63" s="502">
        <v>4220</v>
      </c>
      <c r="E63" s="503"/>
      <c r="F63" s="505"/>
      <c r="G63" s="504">
        <v>2029</v>
      </c>
      <c r="H63" s="501"/>
      <c r="I63" s="501">
        <v>2191</v>
      </c>
      <c r="J63" s="506"/>
      <c r="K63" s="504">
        <v>906</v>
      </c>
      <c r="L63" s="501"/>
      <c r="M63" s="501">
        <v>715</v>
      </c>
      <c r="N63" s="501"/>
      <c r="O63" s="501">
        <v>150</v>
      </c>
      <c r="P63" s="501"/>
      <c r="Q63" s="501">
        <v>401</v>
      </c>
      <c r="R63" s="501"/>
      <c r="S63" s="501">
        <v>490</v>
      </c>
      <c r="T63" s="501"/>
      <c r="U63" s="501">
        <v>1558</v>
      </c>
      <c r="V63" s="501"/>
      <c r="W63" s="237"/>
      <c r="AC63" s="310"/>
      <c r="AD63" s="238"/>
      <c r="AE63" s="310"/>
      <c r="AF63" s="238"/>
      <c r="AG63" s="310"/>
      <c r="AH63" s="238"/>
    </row>
    <row r="64" spans="1:34" s="17" customFormat="1" ht="15" customHeight="1">
      <c r="A64" s="21"/>
      <c r="B64" s="188" t="s">
        <v>994</v>
      </c>
      <c r="C64" s="188"/>
      <c r="D64" s="502">
        <v>4305</v>
      </c>
      <c r="E64" s="503"/>
      <c r="F64" s="503"/>
      <c r="G64" s="504">
        <v>2050</v>
      </c>
      <c r="H64" s="501"/>
      <c r="I64" s="501">
        <v>2255</v>
      </c>
      <c r="J64" s="506"/>
      <c r="K64" s="504">
        <v>890</v>
      </c>
      <c r="L64" s="501"/>
      <c r="M64" s="501">
        <v>759</v>
      </c>
      <c r="N64" s="501"/>
      <c r="O64" s="501">
        <v>156</v>
      </c>
      <c r="P64" s="501"/>
      <c r="Q64" s="501">
        <v>407</v>
      </c>
      <c r="R64" s="501"/>
      <c r="S64" s="501">
        <v>459</v>
      </c>
      <c r="T64" s="501"/>
      <c r="U64" s="501">
        <v>1634</v>
      </c>
      <c r="V64" s="501"/>
      <c r="W64" s="237"/>
      <c r="AC64" s="310"/>
      <c r="AD64" s="238"/>
      <c r="AE64" s="310"/>
      <c r="AF64" s="238"/>
      <c r="AG64" s="310"/>
      <c r="AH64" s="238"/>
    </row>
    <row r="65" spans="1:34" s="17" customFormat="1" ht="15" customHeight="1">
      <c r="A65" s="21" t="s">
        <v>986</v>
      </c>
      <c r="B65" s="188" t="s">
        <v>987</v>
      </c>
      <c r="C65" s="188" t="s">
        <v>804</v>
      </c>
      <c r="D65" s="502">
        <v>4371</v>
      </c>
      <c r="E65" s="503"/>
      <c r="F65" s="503"/>
      <c r="G65" s="504">
        <v>2096</v>
      </c>
      <c r="H65" s="501"/>
      <c r="I65" s="501">
        <v>2275</v>
      </c>
      <c r="J65" s="501"/>
      <c r="K65" s="504">
        <v>926</v>
      </c>
      <c r="L65" s="501"/>
      <c r="M65" s="501">
        <v>767</v>
      </c>
      <c r="N65" s="501"/>
      <c r="O65" s="501">
        <v>185</v>
      </c>
      <c r="P65" s="501"/>
      <c r="Q65" s="501">
        <v>414</v>
      </c>
      <c r="R65" s="501"/>
      <c r="S65" s="501">
        <v>430</v>
      </c>
      <c r="T65" s="501"/>
      <c r="U65" s="501">
        <v>1649</v>
      </c>
      <c r="V65" s="501"/>
      <c r="W65" s="237"/>
      <c r="AC65" s="239"/>
      <c r="AD65" s="240"/>
      <c r="AE65" s="239"/>
      <c r="AF65" s="240"/>
      <c r="AG65" s="239"/>
      <c r="AH65" s="240"/>
    </row>
    <row r="66" spans="1:34" s="17" customFormat="1" ht="15" customHeight="1" thickBot="1">
      <c r="A66" s="241"/>
      <c r="B66" s="405" t="s">
        <v>995</v>
      </c>
      <c r="C66" s="407"/>
      <c r="D66" s="512">
        <v>3606</v>
      </c>
      <c r="E66" s="513"/>
      <c r="F66" s="513"/>
      <c r="G66" s="499">
        <v>1747</v>
      </c>
      <c r="H66" s="500"/>
      <c r="I66" s="500">
        <v>1859</v>
      </c>
      <c r="J66" s="500"/>
      <c r="K66" s="499">
        <v>733</v>
      </c>
      <c r="L66" s="500"/>
      <c r="M66" s="500">
        <v>595</v>
      </c>
      <c r="N66" s="500"/>
      <c r="O66" s="500">
        <v>164</v>
      </c>
      <c r="P66" s="500"/>
      <c r="Q66" s="500">
        <v>343</v>
      </c>
      <c r="R66" s="500"/>
      <c r="S66" s="500">
        <v>360</v>
      </c>
      <c r="T66" s="500"/>
      <c r="U66" s="500">
        <v>1411</v>
      </c>
      <c r="V66" s="500"/>
      <c r="W66" s="237"/>
      <c r="AC66" s="239"/>
      <c r="AD66" s="240"/>
      <c r="AE66" s="239"/>
      <c r="AF66" s="240"/>
      <c r="AG66" s="239"/>
      <c r="AH66" s="240"/>
    </row>
    <row r="67" spans="1:34" ht="16.5" customHeight="1">
      <c r="A67" s="569" t="s">
        <v>923</v>
      </c>
      <c r="B67" s="520"/>
      <c r="C67" s="520"/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17"/>
      <c r="P67" s="20"/>
      <c r="Q67" s="17"/>
      <c r="R67" s="570" t="s">
        <v>908</v>
      </c>
      <c r="S67" s="571"/>
      <c r="T67" s="571"/>
      <c r="U67" s="571"/>
      <c r="V67" s="571"/>
    </row>
    <row r="69" spans="1:34" ht="15" customHeight="1">
      <c r="G69" s="14"/>
      <c r="H69" s="14"/>
    </row>
  </sheetData>
  <mergeCells count="373">
    <mergeCell ref="A67:N67"/>
    <mergeCell ref="D50:E50"/>
    <mergeCell ref="Q65:R65"/>
    <mergeCell ref="S65:T65"/>
    <mergeCell ref="K53:L53"/>
    <mergeCell ref="M53:N53"/>
    <mergeCell ref="O53:V53"/>
    <mergeCell ref="S62:T62"/>
    <mergeCell ref="D51:E51"/>
    <mergeCell ref="F51:H51"/>
    <mergeCell ref="D65:F65"/>
    <mergeCell ref="G65:H65"/>
    <mergeCell ref="I65:J65"/>
    <mergeCell ref="K65:L65"/>
    <mergeCell ref="A61:C61"/>
    <mergeCell ref="K51:L51"/>
    <mergeCell ref="M51:N51"/>
    <mergeCell ref="R67:V67"/>
    <mergeCell ref="Q62:R62"/>
    <mergeCell ref="U62:V62"/>
    <mergeCell ref="S66:T66"/>
    <mergeCell ref="Q66:R66"/>
    <mergeCell ref="U66:V66"/>
    <mergeCell ref="O62:P62"/>
    <mergeCell ref="O65:P65"/>
    <mergeCell ref="D53:E53"/>
    <mergeCell ref="F53:H53"/>
    <mergeCell ref="I53:J53"/>
    <mergeCell ref="M47:N47"/>
    <mergeCell ref="S63:T63"/>
    <mergeCell ref="S61:T61"/>
    <mergeCell ref="O47:V47"/>
    <mergeCell ref="O63:P63"/>
    <mergeCell ref="O49:V49"/>
    <mergeCell ref="F49:H49"/>
    <mergeCell ref="I49:J49"/>
    <mergeCell ref="D61:F61"/>
    <mergeCell ref="D49:E49"/>
    <mergeCell ref="F50:H50"/>
    <mergeCell ref="O51:V51"/>
    <mergeCell ref="M61:N61"/>
    <mergeCell ref="Q61:R61"/>
    <mergeCell ref="O61:P61"/>
    <mergeCell ref="Q60:V60"/>
    <mergeCell ref="U61:V61"/>
    <mergeCell ref="A59:V59"/>
    <mergeCell ref="I51:J51"/>
    <mergeCell ref="M62:N62"/>
    <mergeCell ref="Y37:AM43"/>
    <mergeCell ref="M37:N37"/>
    <mergeCell ref="K42:L42"/>
    <mergeCell ref="M43:N43"/>
    <mergeCell ref="K37:L37"/>
    <mergeCell ref="O42:V42"/>
    <mergeCell ref="K38:L38"/>
    <mergeCell ref="M42:N42"/>
    <mergeCell ref="K40:L40"/>
    <mergeCell ref="O43:V43"/>
    <mergeCell ref="K41:L41"/>
    <mergeCell ref="K39:L39"/>
    <mergeCell ref="O41:V41"/>
    <mergeCell ref="O36:V36"/>
    <mergeCell ref="D14:E14"/>
    <mergeCell ref="D11:E11"/>
    <mergeCell ref="D15:E15"/>
    <mergeCell ref="D16:E16"/>
    <mergeCell ref="D17:E17"/>
    <mergeCell ref="D19:E19"/>
    <mergeCell ref="D24:E24"/>
    <mergeCell ref="F35:H35"/>
    <mergeCell ref="D23:E23"/>
    <mergeCell ref="D29:E29"/>
    <mergeCell ref="D26:E26"/>
    <mergeCell ref="D13:E13"/>
    <mergeCell ref="F22:H22"/>
    <mergeCell ref="F23:H23"/>
    <mergeCell ref="F15:H15"/>
    <mergeCell ref="D31:E31"/>
    <mergeCell ref="D32:E32"/>
    <mergeCell ref="D28:E28"/>
    <mergeCell ref="F28:H28"/>
    <mergeCell ref="F29:H29"/>
    <mergeCell ref="F30:H30"/>
    <mergeCell ref="F32:H32"/>
    <mergeCell ref="D21:E21"/>
    <mergeCell ref="I54:J54"/>
    <mergeCell ref="K54:L54"/>
    <mergeCell ref="O35:V35"/>
    <mergeCell ref="M35:N35"/>
    <mergeCell ref="O40:V40"/>
    <mergeCell ref="W3:W4"/>
    <mergeCell ref="O12:V12"/>
    <mergeCell ref="O13:V13"/>
    <mergeCell ref="O14:V14"/>
    <mergeCell ref="O7:V7"/>
    <mergeCell ref="M36:N36"/>
    <mergeCell ref="O5:V5"/>
    <mergeCell ref="O39:V39"/>
    <mergeCell ref="M40:N40"/>
    <mergeCell ref="M39:N39"/>
    <mergeCell ref="M38:N38"/>
    <mergeCell ref="M24:N24"/>
    <mergeCell ref="M30:N30"/>
    <mergeCell ref="M10:N10"/>
    <mergeCell ref="M14:N14"/>
    <mergeCell ref="M15:N15"/>
    <mergeCell ref="M23:N23"/>
    <mergeCell ref="M25:N25"/>
    <mergeCell ref="M11:N11"/>
    <mergeCell ref="D46:E46"/>
    <mergeCell ref="F46:H46"/>
    <mergeCell ref="I46:J46"/>
    <mergeCell ref="D45:E45"/>
    <mergeCell ref="U65:V65"/>
    <mergeCell ref="Q64:R64"/>
    <mergeCell ref="O38:V38"/>
    <mergeCell ref="S64:T64"/>
    <mergeCell ref="D48:E48"/>
    <mergeCell ref="I47:J47"/>
    <mergeCell ref="M45:N45"/>
    <mergeCell ref="M48:N48"/>
    <mergeCell ref="O48:V48"/>
    <mergeCell ref="U64:V64"/>
    <mergeCell ref="F48:H48"/>
    <mergeCell ref="I48:J48"/>
    <mergeCell ref="I50:J50"/>
    <mergeCell ref="K50:L50"/>
    <mergeCell ref="M50:N50"/>
    <mergeCell ref="O45:V45"/>
    <mergeCell ref="O46:V46"/>
    <mergeCell ref="I61:J61"/>
    <mergeCell ref="K48:L48"/>
    <mergeCell ref="D42:E42"/>
    <mergeCell ref="D44:E44"/>
    <mergeCell ref="K43:L43"/>
    <mergeCell ref="D43:E43"/>
    <mergeCell ref="F40:H40"/>
    <mergeCell ref="I40:J40"/>
    <mergeCell ref="I38:J38"/>
    <mergeCell ref="O37:V37"/>
    <mergeCell ref="D39:E39"/>
    <mergeCell ref="D41:E41"/>
    <mergeCell ref="F41:H41"/>
    <mergeCell ref="I41:J41"/>
    <mergeCell ref="F42:H42"/>
    <mergeCell ref="I42:J42"/>
    <mergeCell ref="M41:N41"/>
    <mergeCell ref="I43:J43"/>
    <mergeCell ref="I39:J39"/>
    <mergeCell ref="F39:H39"/>
    <mergeCell ref="F44:H44"/>
    <mergeCell ref="O44:V44"/>
    <mergeCell ref="M44:N44"/>
    <mergeCell ref="K44:L44"/>
    <mergeCell ref="I44:J44"/>
    <mergeCell ref="F43:H43"/>
    <mergeCell ref="D40:E40"/>
    <mergeCell ref="D10:E10"/>
    <mergeCell ref="F6:H6"/>
    <mergeCell ref="D12:E12"/>
    <mergeCell ref="F10:H10"/>
    <mergeCell ref="I7:J7"/>
    <mergeCell ref="I8:J8"/>
    <mergeCell ref="I10:J10"/>
    <mergeCell ref="D9:E9"/>
    <mergeCell ref="D7:E7"/>
    <mergeCell ref="F7:H7"/>
    <mergeCell ref="D8:E8"/>
    <mergeCell ref="F12:H12"/>
    <mergeCell ref="I12:J12"/>
    <mergeCell ref="F11:H11"/>
    <mergeCell ref="I11:J11"/>
    <mergeCell ref="A1:V1"/>
    <mergeCell ref="A3:C4"/>
    <mergeCell ref="I4:J4"/>
    <mergeCell ref="A2:V2"/>
    <mergeCell ref="K6:L6"/>
    <mergeCell ref="D3:E4"/>
    <mergeCell ref="F3:L3"/>
    <mergeCell ref="O3:V4"/>
    <mergeCell ref="M4:N4"/>
    <mergeCell ref="K4:L4"/>
    <mergeCell ref="F4:H4"/>
    <mergeCell ref="F5:H5"/>
    <mergeCell ref="D6:E6"/>
    <mergeCell ref="I5:J5"/>
    <mergeCell ref="D5:E5"/>
    <mergeCell ref="F18:H18"/>
    <mergeCell ref="F19:H19"/>
    <mergeCell ref="F25:H25"/>
    <mergeCell ref="F26:H26"/>
    <mergeCell ref="F27:H27"/>
    <mergeCell ref="D30:E30"/>
    <mergeCell ref="D18:E18"/>
    <mergeCell ref="I29:J29"/>
    <mergeCell ref="I18:J18"/>
    <mergeCell ref="F24:H24"/>
    <mergeCell ref="F20:H20"/>
    <mergeCell ref="F21:H21"/>
    <mergeCell ref="I19:J19"/>
    <mergeCell ref="I20:J20"/>
    <mergeCell ref="I22:J22"/>
    <mergeCell ref="I21:J21"/>
    <mergeCell ref="I26:J26"/>
    <mergeCell ref="I23:J23"/>
    <mergeCell ref="I25:J25"/>
    <mergeCell ref="I24:J24"/>
    <mergeCell ref="D25:E25"/>
    <mergeCell ref="F14:H14"/>
    <mergeCell ref="I13:J13"/>
    <mergeCell ref="F13:H13"/>
    <mergeCell ref="I17:J17"/>
    <mergeCell ref="I15:J15"/>
    <mergeCell ref="I16:J16"/>
    <mergeCell ref="F17:H17"/>
    <mergeCell ref="F16:H16"/>
    <mergeCell ref="K5:L5"/>
    <mergeCell ref="K7:L7"/>
    <mergeCell ref="I9:J9"/>
    <mergeCell ref="K8:L8"/>
    <mergeCell ref="K9:L9"/>
    <mergeCell ref="I14:J14"/>
    <mergeCell ref="K15:L15"/>
    <mergeCell ref="K10:L10"/>
    <mergeCell ref="K17:L17"/>
    <mergeCell ref="K13:L13"/>
    <mergeCell ref="I6:J6"/>
    <mergeCell ref="F9:H9"/>
    <mergeCell ref="F8:H8"/>
    <mergeCell ref="O18:V18"/>
    <mergeCell ref="O17:V17"/>
    <mergeCell ref="M12:N12"/>
    <mergeCell ref="O19:V19"/>
    <mergeCell ref="K22:L22"/>
    <mergeCell ref="K26:L26"/>
    <mergeCell ref="K16:L16"/>
    <mergeCell ref="K11:L11"/>
    <mergeCell ref="K12:L12"/>
    <mergeCell ref="K18:L18"/>
    <mergeCell ref="K21:L21"/>
    <mergeCell ref="K24:L24"/>
    <mergeCell ref="K23:L23"/>
    <mergeCell ref="M16:N16"/>
    <mergeCell ref="K19:L19"/>
    <mergeCell ref="K14:L14"/>
    <mergeCell ref="K20:L20"/>
    <mergeCell ref="O20:V20"/>
    <mergeCell ref="O21:V21"/>
    <mergeCell ref="M26:N26"/>
    <mergeCell ref="O23:V23"/>
    <mergeCell ref="O24:V24"/>
    <mergeCell ref="O25:V25"/>
    <mergeCell ref="O26:V26"/>
    <mergeCell ref="M19:N19"/>
    <mergeCell ref="O34:V34"/>
    <mergeCell ref="O27:V27"/>
    <mergeCell ref="O28:V28"/>
    <mergeCell ref="O29:V29"/>
    <mergeCell ref="O30:V30"/>
    <mergeCell ref="O32:V32"/>
    <mergeCell ref="O33:V33"/>
    <mergeCell ref="M3:N3"/>
    <mergeCell ref="M17:N17"/>
    <mergeCell ref="O15:V15"/>
    <mergeCell ref="M18:N18"/>
    <mergeCell ref="O8:V8"/>
    <mergeCell ref="M9:N9"/>
    <mergeCell ref="O6:V6"/>
    <mergeCell ref="M6:N6"/>
    <mergeCell ref="M5:N5"/>
    <mergeCell ref="M13:N13"/>
    <mergeCell ref="O9:V9"/>
    <mergeCell ref="M7:N7"/>
    <mergeCell ref="M8:N8"/>
    <mergeCell ref="O10:V10"/>
    <mergeCell ref="O11:V11"/>
    <mergeCell ref="O16:V16"/>
    <mergeCell ref="K27:L27"/>
    <mergeCell ref="D20:E20"/>
    <mergeCell ref="O31:V31"/>
    <mergeCell ref="K25:L25"/>
    <mergeCell ref="D27:E27"/>
    <mergeCell ref="K29:L29"/>
    <mergeCell ref="M28:N28"/>
    <mergeCell ref="K28:L28"/>
    <mergeCell ref="M32:N32"/>
    <mergeCell ref="M20:N20"/>
    <mergeCell ref="M21:N21"/>
    <mergeCell ref="M22:N22"/>
    <mergeCell ref="M29:N29"/>
    <mergeCell ref="I28:J28"/>
    <mergeCell ref="I30:J30"/>
    <mergeCell ref="I27:J27"/>
    <mergeCell ref="K30:L30"/>
    <mergeCell ref="M27:N27"/>
    <mergeCell ref="O22:V22"/>
    <mergeCell ref="D22:E22"/>
    <mergeCell ref="F31:H31"/>
    <mergeCell ref="K34:L34"/>
    <mergeCell ref="K31:L31"/>
    <mergeCell ref="K33:L33"/>
    <mergeCell ref="M34:N34"/>
    <mergeCell ref="M31:N31"/>
    <mergeCell ref="M33:N33"/>
    <mergeCell ref="I32:J32"/>
    <mergeCell ref="I36:J36"/>
    <mergeCell ref="I33:J33"/>
    <mergeCell ref="I35:J35"/>
    <mergeCell ref="K35:L35"/>
    <mergeCell ref="K32:L32"/>
    <mergeCell ref="I31:J31"/>
    <mergeCell ref="K36:L36"/>
    <mergeCell ref="D33:E33"/>
    <mergeCell ref="F33:H33"/>
    <mergeCell ref="D34:E34"/>
    <mergeCell ref="F34:H34"/>
    <mergeCell ref="D38:E38"/>
    <mergeCell ref="F38:H38"/>
    <mergeCell ref="D37:E37"/>
    <mergeCell ref="I34:J34"/>
    <mergeCell ref="F37:H37"/>
    <mergeCell ref="I37:J37"/>
    <mergeCell ref="D35:E35"/>
    <mergeCell ref="D36:E36"/>
    <mergeCell ref="F36:H36"/>
    <mergeCell ref="D66:F66"/>
    <mergeCell ref="K47:L47"/>
    <mergeCell ref="G62:H62"/>
    <mergeCell ref="I62:J62"/>
    <mergeCell ref="K63:L63"/>
    <mergeCell ref="I63:J63"/>
    <mergeCell ref="I66:J66"/>
    <mergeCell ref="G61:H61"/>
    <mergeCell ref="D47:E47"/>
    <mergeCell ref="F47:H47"/>
    <mergeCell ref="K61:L61"/>
    <mergeCell ref="A57:Q57"/>
    <mergeCell ref="O66:P66"/>
    <mergeCell ref="K49:L49"/>
    <mergeCell ref="M49:N49"/>
    <mergeCell ref="K62:L62"/>
    <mergeCell ref="O64:P64"/>
    <mergeCell ref="O50:V50"/>
    <mergeCell ref="D52:E52"/>
    <mergeCell ref="F52:H52"/>
    <mergeCell ref="I52:J52"/>
    <mergeCell ref="K52:L52"/>
    <mergeCell ref="M52:N52"/>
    <mergeCell ref="O52:V52"/>
    <mergeCell ref="M54:N54"/>
    <mergeCell ref="O54:V54"/>
    <mergeCell ref="K66:L66"/>
    <mergeCell ref="G66:H66"/>
    <mergeCell ref="I45:J45"/>
    <mergeCell ref="K45:L45"/>
    <mergeCell ref="M46:N46"/>
    <mergeCell ref="M66:N66"/>
    <mergeCell ref="M65:N65"/>
    <mergeCell ref="K46:L46"/>
    <mergeCell ref="F45:H45"/>
    <mergeCell ref="D64:F64"/>
    <mergeCell ref="G64:H64"/>
    <mergeCell ref="U63:V63"/>
    <mergeCell ref="D63:F63"/>
    <mergeCell ref="G63:H63"/>
    <mergeCell ref="I64:J64"/>
    <mergeCell ref="K64:L64"/>
    <mergeCell ref="M64:N64"/>
    <mergeCell ref="Q63:R63"/>
    <mergeCell ref="M63:N63"/>
    <mergeCell ref="D62:F62"/>
    <mergeCell ref="D54:E54"/>
    <mergeCell ref="F54:H5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5" firstPageNumber="9" orientation="portrait" r:id="rId1"/>
  <headerFooter scaleWithDoc="0" alignWithMargins="0">
    <oddFooter>&amp;C10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view="pageBreakPreview" zoomScale="60" zoomScaleNormal="100" workbookViewId="0"/>
  </sheetViews>
  <sheetFormatPr defaultColWidth="4.875" defaultRowHeight="18.95" customHeight="1"/>
  <cols>
    <col min="1" max="1" width="6.125" style="1" customWidth="1"/>
    <col min="2" max="2" width="4.875" style="1" customWidth="1"/>
    <col min="3" max="3" width="3.875" style="1" customWidth="1"/>
    <col min="4" max="18" width="4.875" style="1"/>
    <col min="19" max="19" width="5.5" style="1" bestFit="1" customWidth="1"/>
    <col min="20" max="21" width="9.625" style="1" customWidth="1"/>
    <col min="22" max="16384" width="4.875" style="1"/>
  </cols>
  <sheetData>
    <row r="1" spans="1:21" ht="18.95" customHeight="1">
      <c r="A1" s="568" t="s">
        <v>955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</row>
    <row r="2" spans="1:21" ht="18.95" customHeight="1" thickBot="1">
      <c r="A2" s="2"/>
      <c r="B2" s="2"/>
      <c r="C2" s="2"/>
      <c r="D2" s="2"/>
      <c r="E2" s="341"/>
      <c r="F2" s="51"/>
      <c r="G2" s="51"/>
      <c r="H2" s="2"/>
      <c r="I2" s="2"/>
      <c r="J2" s="2"/>
    </row>
    <row r="3" spans="1:21" ht="18.95" customHeight="1">
      <c r="A3" s="585" t="s">
        <v>527</v>
      </c>
      <c r="B3" s="579"/>
      <c r="C3" s="579"/>
      <c r="D3" s="578" t="s">
        <v>488</v>
      </c>
      <c r="E3" s="579"/>
      <c r="F3" s="579"/>
      <c r="G3" s="578" t="s">
        <v>489</v>
      </c>
      <c r="H3" s="579"/>
      <c r="I3" s="579"/>
      <c r="J3" s="579"/>
      <c r="K3" s="579"/>
      <c r="L3" s="579"/>
      <c r="M3" s="578" t="s">
        <v>490</v>
      </c>
      <c r="N3" s="579"/>
      <c r="O3" s="579"/>
      <c r="P3" s="579"/>
      <c r="Q3" s="579"/>
      <c r="R3" s="583"/>
    </row>
    <row r="4" spans="1:21" ht="18.95" customHeight="1">
      <c r="A4" s="586"/>
      <c r="B4" s="587"/>
      <c r="C4" s="587"/>
      <c r="D4" s="587"/>
      <c r="E4" s="587"/>
      <c r="F4" s="587"/>
      <c r="G4" s="588" t="s">
        <v>940</v>
      </c>
      <c r="H4" s="587"/>
      <c r="I4" s="588" t="s">
        <v>941</v>
      </c>
      <c r="J4" s="587"/>
      <c r="K4" s="588" t="s">
        <v>942</v>
      </c>
      <c r="L4" s="587"/>
      <c r="M4" s="590" t="s">
        <v>943</v>
      </c>
      <c r="N4" s="591"/>
      <c r="O4" s="590" t="s">
        <v>944</v>
      </c>
      <c r="P4" s="591"/>
      <c r="Q4" s="588" t="s">
        <v>945</v>
      </c>
      <c r="R4" s="589"/>
    </row>
    <row r="5" spans="1:21" ht="18.95" customHeight="1">
      <c r="A5" s="314" t="s">
        <v>17</v>
      </c>
      <c r="B5" s="53" t="s">
        <v>988</v>
      </c>
      <c r="C5" s="224" t="s">
        <v>526</v>
      </c>
      <c r="D5" s="580">
        <v>-976</v>
      </c>
      <c r="E5" s="577"/>
      <c r="F5" s="577"/>
      <c r="G5" s="577">
        <v>803</v>
      </c>
      <c r="H5" s="577"/>
      <c r="I5" s="577">
        <v>1500</v>
      </c>
      <c r="J5" s="577"/>
      <c r="K5" s="577">
        <v>-697</v>
      </c>
      <c r="L5" s="577"/>
      <c r="M5" s="577">
        <v>5230</v>
      </c>
      <c r="N5" s="577"/>
      <c r="O5" s="577">
        <v>5512</v>
      </c>
      <c r="P5" s="577"/>
      <c r="Q5" s="577">
        <v>-279</v>
      </c>
      <c r="R5" s="577"/>
    </row>
    <row r="6" spans="1:21" ht="18.95" customHeight="1">
      <c r="A6" s="314"/>
      <c r="B6" s="53" t="s">
        <v>996</v>
      </c>
      <c r="C6" s="224"/>
      <c r="D6" s="574">
        <v>-840</v>
      </c>
      <c r="E6" s="572"/>
      <c r="F6" s="572"/>
      <c r="G6" s="572">
        <v>794</v>
      </c>
      <c r="H6" s="572"/>
      <c r="I6" s="572">
        <v>1597</v>
      </c>
      <c r="J6" s="572"/>
      <c r="K6" s="572">
        <v>-803</v>
      </c>
      <c r="L6" s="572"/>
      <c r="M6" s="572">
        <v>5456</v>
      </c>
      <c r="N6" s="572"/>
      <c r="O6" s="572">
        <v>5493</v>
      </c>
      <c r="P6" s="572"/>
      <c r="Q6" s="572">
        <v>-37</v>
      </c>
      <c r="R6" s="572"/>
    </row>
    <row r="7" spans="1:21" ht="18.95" customHeight="1">
      <c r="A7" s="298" t="s">
        <v>989</v>
      </c>
      <c r="B7" s="225" t="s">
        <v>990</v>
      </c>
      <c r="C7" s="226" t="s">
        <v>526</v>
      </c>
      <c r="D7" s="574">
        <v>-1122</v>
      </c>
      <c r="E7" s="572"/>
      <c r="F7" s="572"/>
      <c r="G7" s="572">
        <v>714</v>
      </c>
      <c r="H7" s="572"/>
      <c r="I7" s="572">
        <v>1598</v>
      </c>
      <c r="J7" s="572"/>
      <c r="K7" s="572">
        <v>-884</v>
      </c>
      <c r="L7" s="572"/>
      <c r="M7" s="572">
        <v>5515</v>
      </c>
      <c r="N7" s="572"/>
      <c r="O7" s="572">
        <v>5753</v>
      </c>
      <c r="P7" s="572"/>
      <c r="Q7" s="572">
        <v>-238</v>
      </c>
      <c r="R7" s="572"/>
    </row>
    <row r="8" spans="1:21" ht="18.95" customHeight="1">
      <c r="A8" s="298"/>
      <c r="B8" s="225" t="s">
        <v>997</v>
      </c>
      <c r="C8" s="226"/>
      <c r="D8" s="576">
        <v>-1802</v>
      </c>
      <c r="E8" s="575"/>
      <c r="F8" s="575"/>
      <c r="G8" s="575">
        <v>665</v>
      </c>
      <c r="H8" s="575"/>
      <c r="I8" s="575">
        <v>1574</v>
      </c>
      <c r="J8" s="575"/>
      <c r="K8" s="575">
        <v>-909</v>
      </c>
      <c r="L8" s="575"/>
      <c r="M8" s="575">
        <v>4612</v>
      </c>
      <c r="N8" s="575"/>
      <c r="O8" s="575">
        <v>5505</v>
      </c>
      <c r="P8" s="575"/>
      <c r="Q8" s="575">
        <v>-893</v>
      </c>
      <c r="R8" s="575"/>
    </row>
    <row r="9" spans="1:21" ht="18.95" customHeight="1">
      <c r="A9" s="314"/>
      <c r="B9" s="53"/>
      <c r="C9" s="307"/>
      <c r="D9" s="425"/>
      <c r="E9" s="426"/>
      <c r="F9" s="426"/>
      <c r="G9" s="427"/>
      <c r="H9" s="426"/>
      <c r="I9" s="427"/>
      <c r="J9" s="426"/>
      <c r="K9" s="427"/>
      <c r="L9" s="426"/>
      <c r="M9" s="427"/>
      <c r="N9" s="426"/>
      <c r="O9" s="427"/>
      <c r="P9" s="426"/>
      <c r="Q9" s="427"/>
      <c r="R9" s="426"/>
    </row>
    <row r="10" spans="1:21" ht="18.95" customHeight="1">
      <c r="A10" s="314"/>
      <c r="B10" s="53" t="s">
        <v>38</v>
      </c>
      <c r="C10" s="307" t="s">
        <v>31</v>
      </c>
      <c r="D10" s="574">
        <v>-209</v>
      </c>
      <c r="E10" s="572"/>
      <c r="F10" s="572"/>
      <c r="G10" s="572">
        <v>64</v>
      </c>
      <c r="H10" s="572"/>
      <c r="I10" s="572">
        <v>154</v>
      </c>
      <c r="J10" s="572"/>
      <c r="K10" s="572">
        <v>-90</v>
      </c>
      <c r="L10" s="572"/>
      <c r="M10" s="572">
        <v>234</v>
      </c>
      <c r="N10" s="572"/>
      <c r="O10" s="572">
        <v>353</v>
      </c>
      <c r="P10" s="572"/>
      <c r="Q10" s="572">
        <v>-119</v>
      </c>
      <c r="R10" s="572"/>
    </row>
    <row r="11" spans="1:21" ht="18.95" customHeight="1">
      <c r="A11" s="314"/>
      <c r="B11" s="53" t="s">
        <v>39</v>
      </c>
      <c r="C11" s="307"/>
      <c r="D11" s="574">
        <v>-214</v>
      </c>
      <c r="E11" s="572"/>
      <c r="F11" s="572"/>
      <c r="G11" s="572">
        <v>48</v>
      </c>
      <c r="H11" s="572"/>
      <c r="I11" s="572">
        <v>112</v>
      </c>
      <c r="J11" s="572"/>
      <c r="K11" s="572">
        <v>-64</v>
      </c>
      <c r="L11" s="572"/>
      <c r="M11" s="572">
        <v>297</v>
      </c>
      <c r="N11" s="572"/>
      <c r="O11" s="572">
        <v>447</v>
      </c>
      <c r="P11" s="572"/>
      <c r="Q11" s="572">
        <v>-150</v>
      </c>
      <c r="R11" s="572"/>
    </row>
    <row r="12" spans="1:21" ht="18.95" customHeight="1">
      <c r="A12" s="314"/>
      <c r="B12" s="53" t="s">
        <v>40</v>
      </c>
      <c r="C12" s="307"/>
      <c r="D12" s="574">
        <v>-523</v>
      </c>
      <c r="E12" s="572"/>
      <c r="F12" s="572"/>
      <c r="G12" s="572">
        <v>49</v>
      </c>
      <c r="H12" s="572"/>
      <c r="I12" s="572">
        <v>144</v>
      </c>
      <c r="J12" s="572"/>
      <c r="K12" s="572">
        <v>-95</v>
      </c>
      <c r="L12" s="572"/>
      <c r="M12" s="572">
        <v>903</v>
      </c>
      <c r="N12" s="572"/>
      <c r="O12" s="572">
        <v>1331</v>
      </c>
      <c r="P12" s="572"/>
      <c r="Q12" s="572">
        <v>-428</v>
      </c>
      <c r="R12" s="572"/>
    </row>
    <row r="13" spans="1:21" ht="18.95" customHeight="1">
      <c r="A13" s="314"/>
      <c r="B13" s="53" t="s">
        <v>41</v>
      </c>
      <c r="C13" s="307"/>
      <c r="D13" s="574">
        <v>175</v>
      </c>
      <c r="E13" s="572"/>
      <c r="F13" s="572"/>
      <c r="G13" s="572">
        <v>56</v>
      </c>
      <c r="H13" s="572"/>
      <c r="I13" s="572">
        <v>133</v>
      </c>
      <c r="J13" s="572"/>
      <c r="K13" s="572">
        <v>-77</v>
      </c>
      <c r="L13" s="572"/>
      <c r="M13" s="572">
        <v>726</v>
      </c>
      <c r="N13" s="572"/>
      <c r="O13" s="572">
        <v>474</v>
      </c>
      <c r="P13" s="572"/>
      <c r="Q13" s="572">
        <v>252</v>
      </c>
      <c r="R13" s="572"/>
      <c r="T13" s="299"/>
      <c r="U13" s="299"/>
    </row>
    <row r="14" spans="1:21" ht="18.95" customHeight="1">
      <c r="A14" s="314"/>
      <c r="B14" s="53" t="s">
        <v>42</v>
      </c>
      <c r="C14" s="307"/>
      <c r="D14" s="574">
        <v>-68</v>
      </c>
      <c r="E14" s="572"/>
      <c r="F14" s="572"/>
      <c r="G14" s="572">
        <v>47</v>
      </c>
      <c r="H14" s="572"/>
      <c r="I14" s="572">
        <v>114</v>
      </c>
      <c r="J14" s="572"/>
      <c r="K14" s="572">
        <v>-67</v>
      </c>
      <c r="L14" s="572"/>
      <c r="M14" s="572">
        <v>225</v>
      </c>
      <c r="N14" s="572"/>
      <c r="O14" s="572">
        <v>226</v>
      </c>
      <c r="P14" s="572"/>
      <c r="Q14" s="572">
        <v>-1</v>
      </c>
      <c r="R14" s="572"/>
    </row>
    <row r="15" spans="1:21" ht="18.95" customHeight="1">
      <c r="A15" s="314"/>
      <c r="B15" s="53" t="s">
        <v>43</v>
      </c>
      <c r="C15" s="307"/>
      <c r="D15" s="574">
        <v>-225</v>
      </c>
      <c r="E15" s="572"/>
      <c r="F15" s="572"/>
      <c r="G15" s="572">
        <v>53</v>
      </c>
      <c r="H15" s="572"/>
      <c r="I15" s="572">
        <v>111</v>
      </c>
      <c r="J15" s="572"/>
      <c r="K15" s="572">
        <v>-58</v>
      </c>
      <c r="L15" s="572"/>
      <c r="M15" s="572">
        <v>251</v>
      </c>
      <c r="N15" s="572"/>
      <c r="O15" s="572">
        <v>418</v>
      </c>
      <c r="P15" s="572"/>
      <c r="Q15" s="572">
        <v>-167</v>
      </c>
      <c r="R15" s="572"/>
    </row>
    <row r="16" spans="1:21" ht="18.95" customHeight="1">
      <c r="A16" s="314"/>
      <c r="B16" s="53" t="s">
        <v>44</v>
      </c>
      <c r="C16" s="307"/>
      <c r="D16" s="574">
        <v>-174</v>
      </c>
      <c r="E16" s="572"/>
      <c r="F16" s="572"/>
      <c r="G16" s="572">
        <v>71</v>
      </c>
      <c r="H16" s="572"/>
      <c r="I16" s="572">
        <v>131</v>
      </c>
      <c r="J16" s="572"/>
      <c r="K16" s="572">
        <v>-60</v>
      </c>
      <c r="L16" s="572"/>
      <c r="M16" s="572">
        <v>283</v>
      </c>
      <c r="N16" s="572"/>
      <c r="O16" s="572">
        <v>397</v>
      </c>
      <c r="P16" s="572"/>
      <c r="Q16" s="572">
        <v>-114</v>
      </c>
      <c r="R16" s="572"/>
    </row>
    <row r="17" spans="1:25" ht="18.95" customHeight="1">
      <c r="A17" s="314"/>
      <c r="B17" s="53" t="s">
        <v>45</v>
      </c>
      <c r="C17" s="307"/>
      <c r="D17" s="574">
        <v>-167</v>
      </c>
      <c r="E17" s="572"/>
      <c r="F17" s="572"/>
      <c r="G17" s="572">
        <v>53</v>
      </c>
      <c r="H17" s="572"/>
      <c r="I17" s="572">
        <v>133</v>
      </c>
      <c r="J17" s="572"/>
      <c r="K17" s="572">
        <v>-80</v>
      </c>
      <c r="L17" s="572"/>
      <c r="M17" s="572">
        <v>286</v>
      </c>
      <c r="N17" s="572"/>
      <c r="O17" s="572">
        <v>373</v>
      </c>
      <c r="P17" s="572"/>
      <c r="Q17" s="572">
        <v>-87</v>
      </c>
      <c r="R17" s="572"/>
    </row>
    <row r="18" spans="1:25" ht="18.95" customHeight="1">
      <c r="A18" s="314"/>
      <c r="B18" s="53" t="s">
        <v>34</v>
      </c>
      <c r="C18" s="307"/>
      <c r="D18" s="574">
        <v>-141</v>
      </c>
      <c r="E18" s="572"/>
      <c r="F18" s="572"/>
      <c r="G18" s="572">
        <v>59</v>
      </c>
      <c r="H18" s="572"/>
      <c r="I18" s="572">
        <v>141</v>
      </c>
      <c r="J18" s="572"/>
      <c r="K18" s="572">
        <v>-82</v>
      </c>
      <c r="L18" s="572"/>
      <c r="M18" s="572">
        <v>353</v>
      </c>
      <c r="N18" s="572"/>
      <c r="O18" s="572">
        <v>412</v>
      </c>
      <c r="P18" s="572"/>
      <c r="Q18" s="572">
        <v>-59</v>
      </c>
      <c r="R18" s="572"/>
      <c r="Y18" s="299"/>
    </row>
    <row r="19" spans="1:25" ht="18.95" customHeight="1">
      <c r="A19" s="314"/>
      <c r="B19" s="53" t="s">
        <v>35</v>
      </c>
      <c r="C19" s="307"/>
      <c r="D19" s="574">
        <v>-153</v>
      </c>
      <c r="E19" s="572"/>
      <c r="F19" s="572"/>
      <c r="G19" s="572">
        <v>50</v>
      </c>
      <c r="H19" s="572"/>
      <c r="I19" s="572">
        <v>108</v>
      </c>
      <c r="J19" s="572"/>
      <c r="K19" s="572">
        <v>-58</v>
      </c>
      <c r="L19" s="572"/>
      <c r="M19" s="572">
        <v>267</v>
      </c>
      <c r="N19" s="572"/>
      <c r="O19" s="572">
        <v>362</v>
      </c>
      <c r="P19" s="572"/>
      <c r="Q19" s="572">
        <v>-95</v>
      </c>
      <c r="R19" s="572"/>
    </row>
    <row r="20" spans="1:25" ht="18.95" customHeight="1">
      <c r="A20" s="314"/>
      <c r="B20" s="53" t="s">
        <v>36</v>
      </c>
      <c r="C20" s="307"/>
      <c r="D20" s="574">
        <v>-64</v>
      </c>
      <c r="E20" s="572"/>
      <c r="F20" s="572"/>
      <c r="G20" s="572">
        <v>48</v>
      </c>
      <c r="H20" s="572"/>
      <c r="I20" s="572">
        <v>128</v>
      </c>
      <c r="J20" s="572"/>
      <c r="K20" s="572">
        <v>-80</v>
      </c>
      <c r="L20" s="572"/>
      <c r="M20" s="572">
        <v>291</v>
      </c>
      <c r="N20" s="572"/>
      <c r="O20" s="572">
        <v>275</v>
      </c>
      <c r="P20" s="572"/>
      <c r="Q20" s="572">
        <v>16</v>
      </c>
      <c r="R20" s="572"/>
    </row>
    <row r="21" spans="1:25" ht="18.95" customHeight="1" thickBot="1">
      <c r="A21" s="326"/>
      <c r="B21" s="227" t="s">
        <v>37</v>
      </c>
      <c r="C21" s="373"/>
      <c r="D21" s="581">
        <v>-39</v>
      </c>
      <c r="E21" s="573"/>
      <c r="F21" s="573"/>
      <c r="G21" s="573">
        <v>67</v>
      </c>
      <c r="H21" s="573"/>
      <c r="I21" s="573">
        <v>165</v>
      </c>
      <c r="J21" s="573"/>
      <c r="K21" s="573">
        <v>-98</v>
      </c>
      <c r="L21" s="573"/>
      <c r="M21" s="573">
        <v>496</v>
      </c>
      <c r="N21" s="573"/>
      <c r="O21" s="573">
        <v>437</v>
      </c>
      <c r="P21" s="573"/>
      <c r="Q21" s="573">
        <v>59</v>
      </c>
      <c r="R21" s="573"/>
    </row>
    <row r="22" spans="1:25" ht="18.95" customHeight="1">
      <c r="A22" s="592" t="s">
        <v>909</v>
      </c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P22" s="571" t="s">
        <v>910</v>
      </c>
      <c r="Q22" s="571"/>
      <c r="R22" s="571"/>
    </row>
    <row r="23" spans="1:25" ht="18.95" customHeight="1">
      <c r="A23" s="593"/>
      <c r="B23" s="593"/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314"/>
      <c r="P23" s="315"/>
      <c r="Q23" s="315"/>
      <c r="R23" s="315"/>
    </row>
    <row r="25" spans="1:25" ht="18.95" customHeight="1">
      <c r="A25" s="568" t="s">
        <v>956</v>
      </c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</row>
    <row r="26" spans="1:25" ht="18.95" customHeight="1" thickBot="1">
      <c r="A26" s="3"/>
      <c r="B26" s="3"/>
      <c r="C26" s="3"/>
      <c r="D26" s="54"/>
      <c r="E26" s="51"/>
      <c r="F26" s="51"/>
      <c r="G26" s="51"/>
      <c r="H26" s="2"/>
    </row>
    <row r="27" spans="1:25" ht="18.95" customHeight="1">
      <c r="A27" s="585" t="s">
        <v>527</v>
      </c>
      <c r="B27" s="579"/>
      <c r="C27" s="579"/>
      <c r="D27" s="578" t="s">
        <v>46</v>
      </c>
      <c r="E27" s="579"/>
      <c r="F27" s="579"/>
      <c r="G27" s="578" t="s">
        <v>47</v>
      </c>
      <c r="H27" s="579"/>
      <c r="I27" s="579"/>
      <c r="J27" s="578" t="s">
        <v>32</v>
      </c>
      <c r="K27" s="579"/>
      <c r="L27" s="579"/>
      <c r="M27" s="578" t="s">
        <v>33</v>
      </c>
      <c r="N27" s="579"/>
      <c r="O27" s="579"/>
      <c r="P27" s="578" t="s">
        <v>48</v>
      </c>
      <c r="Q27" s="579"/>
      <c r="R27" s="583"/>
    </row>
    <row r="28" spans="1:25" ht="18.95" customHeight="1">
      <c r="A28" s="314" t="s">
        <v>17</v>
      </c>
      <c r="B28" s="53" t="s">
        <v>988</v>
      </c>
      <c r="C28" s="428" t="s">
        <v>526</v>
      </c>
      <c r="D28" s="580">
        <v>574</v>
      </c>
      <c r="E28" s="577"/>
      <c r="F28" s="577"/>
      <c r="G28" s="577">
        <v>213</v>
      </c>
      <c r="H28" s="577"/>
      <c r="I28" s="577"/>
      <c r="J28" s="577">
        <v>849</v>
      </c>
      <c r="K28" s="577"/>
      <c r="L28" s="577"/>
      <c r="M28" s="577">
        <v>1558</v>
      </c>
      <c r="N28" s="577"/>
      <c r="O28" s="577"/>
      <c r="P28" s="577">
        <v>46</v>
      </c>
      <c r="Q28" s="577"/>
      <c r="R28" s="577"/>
    </row>
    <row r="29" spans="1:25" ht="18.95" customHeight="1">
      <c r="A29" s="314"/>
      <c r="B29" s="53" t="s">
        <v>996</v>
      </c>
      <c r="C29" s="428"/>
      <c r="D29" s="574">
        <v>538</v>
      </c>
      <c r="E29" s="572"/>
      <c r="F29" s="572"/>
      <c r="G29" s="572">
        <v>235</v>
      </c>
      <c r="H29" s="572"/>
      <c r="I29" s="572"/>
      <c r="J29" s="572">
        <v>850</v>
      </c>
      <c r="K29" s="572"/>
      <c r="L29" s="572"/>
      <c r="M29" s="572">
        <v>1646</v>
      </c>
      <c r="N29" s="572"/>
      <c r="O29" s="572"/>
      <c r="P29" s="572">
        <v>37</v>
      </c>
      <c r="Q29" s="572"/>
      <c r="R29" s="572"/>
    </row>
    <row r="30" spans="1:25" ht="18.95" customHeight="1">
      <c r="A30" s="298" t="s">
        <v>989</v>
      </c>
      <c r="B30" s="225" t="s">
        <v>990</v>
      </c>
      <c r="C30" s="226" t="s">
        <v>526</v>
      </c>
      <c r="D30" s="574">
        <v>534</v>
      </c>
      <c r="E30" s="572"/>
      <c r="F30" s="572"/>
      <c r="G30" s="572">
        <v>216</v>
      </c>
      <c r="H30" s="572"/>
      <c r="I30" s="572"/>
      <c r="J30" s="572">
        <v>773</v>
      </c>
      <c r="K30" s="572"/>
      <c r="L30" s="572"/>
      <c r="M30" s="572">
        <v>1662</v>
      </c>
      <c r="N30" s="572"/>
      <c r="O30" s="572"/>
      <c r="P30" s="572">
        <v>32</v>
      </c>
      <c r="Q30" s="572"/>
      <c r="R30" s="572"/>
    </row>
    <row r="31" spans="1:25" ht="18.95" customHeight="1">
      <c r="A31" s="298"/>
      <c r="B31" s="225" t="s">
        <v>998</v>
      </c>
      <c r="C31" s="226"/>
      <c r="D31" s="576">
        <v>494</v>
      </c>
      <c r="E31" s="575"/>
      <c r="F31" s="575"/>
      <c r="G31" s="575">
        <v>191</v>
      </c>
      <c r="H31" s="575"/>
      <c r="I31" s="575"/>
      <c r="J31" s="575">
        <v>709</v>
      </c>
      <c r="K31" s="575"/>
      <c r="L31" s="575"/>
      <c r="M31" s="575">
        <v>1622</v>
      </c>
      <c r="N31" s="575"/>
      <c r="O31" s="575"/>
      <c r="P31" s="575">
        <v>20</v>
      </c>
      <c r="Q31" s="575"/>
      <c r="R31" s="575"/>
    </row>
    <row r="32" spans="1:25" ht="18.95" customHeight="1">
      <c r="A32" s="314"/>
      <c r="B32" s="53"/>
      <c r="C32" s="307"/>
      <c r="D32" s="429"/>
      <c r="E32" s="430"/>
      <c r="F32" s="430"/>
      <c r="G32" s="431"/>
      <c r="H32" s="430"/>
      <c r="I32" s="430"/>
      <c r="J32" s="431"/>
      <c r="K32" s="430"/>
      <c r="L32" s="430"/>
      <c r="M32" s="431"/>
      <c r="N32" s="430"/>
      <c r="O32" s="430"/>
      <c r="P32" s="431"/>
      <c r="Q32" s="430"/>
      <c r="R32" s="430"/>
    </row>
    <row r="33" spans="1:18" ht="18.95" customHeight="1">
      <c r="A33" s="314"/>
      <c r="B33" s="53" t="s">
        <v>38</v>
      </c>
      <c r="C33" s="307" t="s">
        <v>31</v>
      </c>
      <c r="D33" s="574">
        <v>43</v>
      </c>
      <c r="E33" s="572"/>
      <c r="F33" s="572"/>
      <c r="G33" s="572">
        <v>17</v>
      </c>
      <c r="H33" s="572"/>
      <c r="I33" s="572"/>
      <c r="J33" s="572">
        <v>70</v>
      </c>
      <c r="K33" s="572"/>
      <c r="L33" s="572"/>
      <c r="M33" s="572">
        <v>155</v>
      </c>
      <c r="N33" s="572"/>
      <c r="O33" s="572"/>
      <c r="P33" s="572">
        <v>2</v>
      </c>
      <c r="Q33" s="572"/>
      <c r="R33" s="572"/>
    </row>
    <row r="34" spans="1:18" ht="18.95" customHeight="1">
      <c r="A34" s="314"/>
      <c r="B34" s="53" t="s">
        <v>39</v>
      </c>
      <c r="C34" s="307"/>
      <c r="D34" s="574">
        <v>63</v>
      </c>
      <c r="E34" s="572"/>
      <c r="F34" s="572"/>
      <c r="G34" s="572">
        <v>15</v>
      </c>
      <c r="H34" s="572"/>
      <c r="I34" s="572"/>
      <c r="J34" s="572">
        <v>53</v>
      </c>
      <c r="K34" s="572"/>
      <c r="L34" s="572"/>
      <c r="M34" s="572">
        <v>120</v>
      </c>
      <c r="N34" s="572"/>
      <c r="O34" s="572"/>
      <c r="P34" s="572">
        <v>0</v>
      </c>
      <c r="Q34" s="572"/>
      <c r="R34" s="572"/>
    </row>
    <row r="35" spans="1:18" ht="18.95" customHeight="1">
      <c r="A35" s="314"/>
      <c r="B35" s="53" t="s">
        <v>40</v>
      </c>
      <c r="C35" s="307"/>
      <c r="D35" s="574">
        <v>31</v>
      </c>
      <c r="E35" s="572"/>
      <c r="F35" s="572"/>
      <c r="G35" s="572">
        <v>26</v>
      </c>
      <c r="H35" s="572"/>
      <c r="I35" s="572"/>
      <c r="J35" s="572">
        <v>52</v>
      </c>
      <c r="K35" s="572"/>
      <c r="L35" s="572"/>
      <c r="M35" s="572">
        <v>146</v>
      </c>
      <c r="N35" s="572"/>
      <c r="O35" s="572"/>
      <c r="P35" s="572">
        <v>3</v>
      </c>
      <c r="Q35" s="572"/>
      <c r="R35" s="572"/>
    </row>
    <row r="36" spans="1:18" ht="18.95" customHeight="1">
      <c r="A36" s="314"/>
      <c r="B36" s="53" t="s">
        <v>41</v>
      </c>
      <c r="C36" s="307"/>
      <c r="D36" s="574">
        <v>36</v>
      </c>
      <c r="E36" s="572"/>
      <c r="F36" s="572"/>
      <c r="G36" s="572">
        <v>10</v>
      </c>
      <c r="H36" s="572"/>
      <c r="I36" s="572"/>
      <c r="J36" s="572">
        <v>59</v>
      </c>
      <c r="K36" s="572"/>
      <c r="L36" s="572"/>
      <c r="M36" s="572">
        <v>142</v>
      </c>
      <c r="N36" s="572"/>
      <c r="O36" s="572"/>
      <c r="P36" s="572">
        <v>5</v>
      </c>
      <c r="Q36" s="572"/>
      <c r="R36" s="572"/>
    </row>
    <row r="37" spans="1:18" ht="18.95" customHeight="1">
      <c r="A37" s="314"/>
      <c r="B37" s="53" t="s">
        <v>42</v>
      </c>
      <c r="C37" s="307"/>
      <c r="D37" s="574">
        <v>27</v>
      </c>
      <c r="E37" s="572"/>
      <c r="F37" s="572"/>
      <c r="G37" s="572">
        <v>10</v>
      </c>
      <c r="H37" s="572"/>
      <c r="I37" s="572"/>
      <c r="J37" s="572">
        <v>50</v>
      </c>
      <c r="K37" s="572"/>
      <c r="L37" s="572"/>
      <c r="M37" s="572">
        <v>115</v>
      </c>
      <c r="N37" s="572"/>
      <c r="O37" s="572"/>
      <c r="P37" s="572">
        <v>2</v>
      </c>
      <c r="Q37" s="572"/>
      <c r="R37" s="572"/>
    </row>
    <row r="38" spans="1:18" ht="18.95" customHeight="1">
      <c r="A38" s="314"/>
      <c r="B38" s="53" t="s">
        <v>43</v>
      </c>
      <c r="C38" s="307"/>
      <c r="D38" s="574">
        <v>34</v>
      </c>
      <c r="E38" s="572"/>
      <c r="F38" s="572"/>
      <c r="G38" s="572">
        <v>20</v>
      </c>
      <c r="H38" s="572"/>
      <c r="I38" s="572"/>
      <c r="J38" s="572">
        <v>56</v>
      </c>
      <c r="K38" s="572"/>
      <c r="L38" s="572"/>
      <c r="M38" s="572">
        <v>110</v>
      </c>
      <c r="N38" s="572"/>
      <c r="O38" s="572"/>
      <c r="P38" s="572">
        <v>0</v>
      </c>
      <c r="Q38" s="572"/>
      <c r="R38" s="572"/>
    </row>
    <row r="39" spans="1:18" ht="18.95" customHeight="1">
      <c r="A39" s="314"/>
      <c r="B39" s="53" t="s">
        <v>44</v>
      </c>
      <c r="C39" s="307"/>
      <c r="D39" s="574">
        <v>32</v>
      </c>
      <c r="E39" s="572"/>
      <c r="F39" s="572"/>
      <c r="G39" s="572">
        <v>15</v>
      </c>
      <c r="H39" s="572"/>
      <c r="I39" s="572"/>
      <c r="J39" s="572">
        <v>72</v>
      </c>
      <c r="K39" s="572"/>
      <c r="L39" s="572"/>
      <c r="M39" s="572">
        <v>140</v>
      </c>
      <c r="N39" s="572"/>
      <c r="O39" s="572"/>
      <c r="P39" s="572">
        <v>4</v>
      </c>
      <c r="Q39" s="572"/>
      <c r="R39" s="572"/>
    </row>
    <row r="40" spans="1:18" ht="18.95" customHeight="1">
      <c r="A40" s="314"/>
      <c r="B40" s="53" t="s">
        <v>45</v>
      </c>
      <c r="C40" s="307"/>
      <c r="D40" s="574">
        <v>37</v>
      </c>
      <c r="E40" s="572"/>
      <c r="F40" s="572"/>
      <c r="G40" s="572">
        <v>17</v>
      </c>
      <c r="H40" s="572"/>
      <c r="I40" s="572"/>
      <c r="J40" s="572">
        <v>61</v>
      </c>
      <c r="K40" s="572"/>
      <c r="L40" s="572"/>
      <c r="M40" s="572">
        <v>133</v>
      </c>
      <c r="N40" s="572"/>
      <c r="O40" s="572"/>
      <c r="P40" s="572">
        <v>2</v>
      </c>
      <c r="Q40" s="572"/>
      <c r="R40" s="572"/>
    </row>
    <row r="41" spans="1:18" ht="18.95" customHeight="1">
      <c r="A41" s="314"/>
      <c r="B41" s="53" t="s">
        <v>34</v>
      </c>
      <c r="C41" s="307"/>
      <c r="D41" s="574">
        <v>44</v>
      </c>
      <c r="E41" s="572"/>
      <c r="F41" s="572"/>
      <c r="G41" s="572">
        <v>10</v>
      </c>
      <c r="H41" s="572"/>
      <c r="I41" s="572"/>
      <c r="J41" s="572">
        <v>62</v>
      </c>
      <c r="K41" s="572"/>
      <c r="L41" s="572"/>
      <c r="M41" s="572">
        <v>139</v>
      </c>
      <c r="N41" s="572"/>
      <c r="O41" s="572"/>
      <c r="P41" s="572">
        <v>0</v>
      </c>
      <c r="Q41" s="572"/>
      <c r="R41" s="572"/>
    </row>
    <row r="42" spans="1:18" ht="18.95" customHeight="1">
      <c r="A42" s="314"/>
      <c r="B42" s="53" t="s">
        <v>35</v>
      </c>
      <c r="C42" s="307"/>
      <c r="D42" s="574">
        <v>33</v>
      </c>
      <c r="E42" s="572"/>
      <c r="F42" s="572"/>
      <c r="G42" s="572">
        <v>17</v>
      </c>
      <c r="H42" s="572"/>
      <c r="I42" s="572"/>
      <c r="J42" s="572">
        <v>51</v>
      </c>
      <c r="K42" s="572"/>
      <c r="L42" s="572"/>
      <c r="M42" s="572">
        <v>121</v>
      </c>
      <c r="N42" s="572"/>
      <c r="O42" s="572"/>
      <c r="P42" s="572">
        <v>0</v>
      </c>
      <c r="Q42" s="572"/>
      <c r="R42" s="572"/>
    </row>
    <row r="43" spans="1:18" ht="18.95" customHeight="1">
      <c r="A43" s="314"/>
      <c r="B43" s="53" t="s">
        <v>36</v>
      </c>
      <c r="C43" s="307"/>
      <c r="D43" s="574">
        <v>72</v>
      </c>
      <c r="E43" s="572"/>
      <c r="F43" s="572"/>
      <c r="G43" s="572">
        <v>16</v>
      </c>
      <c r="H43" s="572"/>
      <c r="I43" s="572"/>
      <c r="J43" s="572">
        <v>52</v>
      </c>
      <c r="K43" s="572"/>
      <c r="L43" s="572"/>
      <c r="M43" s="572">
        <v>129</v>
      </c>
      <c r="N43" s="572"/>
      <c r="O43" s="572"/>
      <c r="P43" s="572">
        <v>1</v>
      </c>
      <c r="Q43" s="572"/>
      <c r="R43" s="572"/>
    </row>
    <row r="44" spans="1:18" ht="18.95" customHeight="1" thickBot="1">
      <c r="A44" s="326"/>
      <c r="B44" s="227" t="s">
        <v>37</v>
      </c>
      <c r="C44" s="373"/>
      <c r="D44" s="581">
        <v>42</v>
      </c>
      <c r="E44" s="573"/>
      <c r="F44" s="573"/>
      <c r="G44" s="573">
        <v>18</v>
      </c>
      <c r="H44" s="573"/>
      <c r="I44" s="573"/>
      <c r="J44" s="573">
        <v>71</v>
      </c>
      <c r="K44" s="573"/>
      <c r="L44" s="573"/>
      <c r="M44" s="573">
        <v>172</v>
      </c>
      <c r="N44" s="573"/>
      <c r="O44" s="573"/>
      <c r="P44" s="573">
        <v>1</v>
      </c>
      <c r="Q44" s="573"/>
      <c r="R44" s="573"/>
    </row>
    <row r="45" spans="1:18" s="360" customFormat="1" ht="18.95" customHeight="1">
      <c r="A45" s="305" t="s">
        <v>920</v>
      </c>
      <c r="B45" s="243"/>
      <c r="C45" s="243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69"/>
      <c r="O45" s="582" t="s">
        <v>908</v>
      </c>
      <c r="P45" s="571"/>
      <c r="Q45" s="571"/>
      <c r="R45" s="571"/>
    </row>
    <row r="46" spans="1:18" ht="18.95" customHeight="1">
      <c r="B46" s="244" t="s">
        <v>757</v>
      </c>
    </row>
  </sheetData>
  <mergeCells count="213">
    <mergeCell ref="A27:C27"/>
    <mergeCell ref="M20:N20"/>
    <mergeCell ref="D21:F21"/>
    <mergeCell ref="A25:R25"/>
    <mergeCell ref="K21:L21"/>
    <mergeCell ref="D27:F27"/>
    <mergeCell ref="G16:H16"/>
    <mergeCell ref="O20:P20"/>
    <mergeCell ref="O18:P18"/>
    <mergeCell ref="O17:P17"/>
    <mergeCell ref="Q19:R19"/>
    <mergeCell ref="Q18:R18"/>
    <mergeCell ref="O19:P19"/>
    <mergeCell ref="A22:N23"/>
    <mergeCell ref="P22:R22"/>
    <mergeCell ref="M16:N16"/>
    <mergeCell ref="G17:H17"/>
    <mergeCell ref="I17:J17"/>
    <mergeCell ref="K19:L19"/>
    <mergeCell ref="O16:P16"/>
    <mergeCell ref="I16:J16"/>
    <mergeCell ref="O21:P21"/>
    <mergeCell ref="A1:R1"/>
    <mergeCell ref="G3:L3"/>
    <mergeCell ref="M3:R3"/>
    <mergeCell ref="A3:C4"/>
    <mergeCell ref="D3:F4"/>
    <mergeCell ref="Q4:R4"/>
    <mergeCell ref="O4:P4"/>
    <mergeCell ref="K6:L6"/>
    <mergeCell ref="I5:J5"/>
    <mergeCell ref="G6:H6"/>
    <mergeCell ref="I6:J6"/>
    <mergeCell ref="M4:N4"/>
    <mergeCell ref="K4:L4"/>
    <mergeCell ref="D5:F5"/>
    <mergeCell ref="G5:H5"/>
    <mergeCell ref="G4:H4"/>
    <mergeCell ref="I4:J4"/>
    <mergeCell ref="D6:F6"/>
    <mergeCell ref="K5:L5"/>
    <mergeCell ref="O6:P6"/>
    <mergeCell ref="Q6:R6"/>
    <mergeCell ref="Q5:R5"/>
    <mergeCell ref="O10:P10"/>
    <mergeCell ref="M10:N10"/>
    <mergeCell ref="O13:P13"/>
    <mergeCell ref="O5:P5"/>
    <mergeCell ref="M11:N11"/>
    <mergeCell ref="M6:N6"/>
    <mergeCell ref="M8:N8"/>
    <mergeCell ref="O12:P12"/>
    <mergeCell ref="M13:N13"/>
    <mergeCell ref="O11:P11"/>
    <mergeCell ref="M12:N12"/>
    <mergeCell ref="M7:N7"/>
    <mergeCell ref="O8:P8"/>
    <mergeCell ref="M5:N5"/>
    <mergeCell ref="O45:R45"/>
    <mergeCell ref="P43:R43"/>
    <mergeCell ref="P44:R44"/>
    <mergeCell ref="P40:R40"/>
    <mergeCell ref="P41:R41"/>
    <mergeCell ref="P42:R42"/>
    <mergeCell ref="M44:O44"/>
    <mergeCell ref="M17:N17"/>
    <mergeCell ref="M41:O41"/>
    <mergeCell ref="M42:O42"/>
    <mergeCell ref="M43:O43"/>
    <mergeCell ref="P33:R33"/>
    <mergeCell ref="P35:R35"/>
    <mergeCell ref="P29:R29"/>
    <mergeCell ref="M35:O35"/>
    <mergeCell ref="P39:R39"/>
    <mergeCell ref="P37:R37"/>
    <mergeCell ref="P38:R38"/>
    <mergeCell ref="M21:N21"/>
    <mergeCell ref="P27:R27"/>
    <mergeCell ref="P28:R28"/>
    <mergeCell ref="P31:R31"/>
    <mergeCell ref="M34:O34"/>
    <mergeCell ref="M33:O33"/>
    <mergeCell ref="P34:R34"/>
    <mergeCell ref="M31:O31"/>
    <mergeCell ref="M29:O29"/>
    <mergeCell ref="G19:H19"/>
    <mergeCell ref="K20:L20"/>
    <mergeCell ref="I18:J18"/>
    <mergeCell ref="M18:N18"/>
    <mergeCell ref="G18:H18"/>
    <mergeCell ref="I20:J20"/>
    <mergeCell ref="G34:I34"/>
    <mergeCell ref="J34:L34"/>
    <mergeCell ref="G31:I31"/>
    <mergeCell ref="J33:L33"/>
    <mergeCell ref="J31:L31"/>
    <mergeCell ref="M30:O30"/>
    <mergeCell ref="P30:R30"/>
    <mergeCell ref="J27:L27"/>
    <mergeCell ref="J28:L28"/>
    <mergeCell ref="M28:O28"/>
    <mergeCell ref="M27:O27"/>
    <mergeCell ref="J29:L29"/>
    <mergeCell ref="G33:I33"/>
    <mergeCell ref="G30:I30"/>
    <mergeCell ref="J30:L30"/>
    <mergeCell ref="Q12:R12"/>
    <mergeCell ref="Q14:R14"/>
    <mergeCell ref="Q20:R20"/>
    <mergeCell ref="Q15:R15"/>
    <mergeCell ref="O14:P14"/>
    <mergeCell ref="G14:H14"/>
    <mergeCell ref="I14:J14"/>
    <mergeCell ref="G15:H15"/>
    <mergeCell ref="M14:N14"/>
    <mergeCell ref="K14:L14"/>
    <mergeCell ref="K15:L15"/>
    <mergeCell ref="M15:N15"/>
    <mergeCell ref="K17:L17"/>
    <mergeCell ref="I13:J13"/>
    <mergeCell ref="G12:H12"/>
    <mergeCell ref="I12:J12"/>
    <mergeCell ref="K12:L12"/>
    <mergeCell ref="K13:L13"/>
    <mergeCell ref="Q16:R16"/>
    <mergeCell ref="Q17:R17"/>
    <mergeCell ref="M36:O36"/>
    <mergeCell ref="P36:R36"/>
    <mergeCell ref="M38:O38"/>
    <mergeCell ref="M39:O39"/>
    <mergeCell ref="M37:O37"/>
    <mergeCell ref="J40:L40"/>
    <mergeCell ref="J38:L38"/>
    <mergeCell ref="J39:L39"/>
    <mergeCell ref="M40:O40"/>
    <mergeCell ref="J42:L42"/>
    <mergeCell ref="J43:L43"/>
    <mergeCell ref="J35:L35"/>
    <mergeCell ref="G38:I38"/>
    <mergeCell ref="J44:L44"/>
    <mergeCell ref="G40:I40"/>
    <mergeCell ref="G42:I42"/>
    <mergeCell ref="G36:I36"/>
    <mergeCell ref="J41:L41"/>
    <mergeCell ref="G39:I39"/>
    <mergeCell ref="G44:I44"/>
    <mergeCell ref="G43:I43"/>
    <mergeCell ref="G41:I41"/>
    <mergeCell ref="J37:L37"/>
    <mergeCell ref="J36:L36"/>
    <mergeCell ref="G37:I37"/>
    <mergeCell ref="G35:I35"/>
    <mergeCell ref="D44:F44"/>
    <mergeCell ref="D42:F42"/>
    <mergeCell ref="D43:F43"/>
    <mergeCell ref="D34:F34"/>
    <mergeCell ref="D35:F35"/>
    <mergeCell ref="D36:F36"/>
    <mergeCell ref="D37:F37"/>
    <mergeCell ref="D20:F20"/>
    <mergeCell ref="D31:F31"/>
    <mergeCell ref="D40:F40"/>
    <mergeCell ref="D41:F41"/>
    <mergeCell ref="D38:F38"/>
    <mergeCell ref="D39:F39"/>
    <mergeCell ref="D33:F33"/>
    <mergeCell ref="D29:F29"/>
    <mergeCell ref="D30:F30"/>
    <mergeCell ref="G29:I29"/>
    <mergeCell ref="G28:I28"/>
    <mergeCell ref="G27:I27"/>
    <mergeCell ref="D7:F7"/>
    <mergeCell ref="I21:J21"/>
    <mergeCell ref="D14:F14"/>
    <mergeCell ref="D28:F28"/>
    <mergeCell ref="I15:J15"/>
    <mergeCell ref="I10:J10"/>
    <mergeCell ref="D15:F15"/>
    <mergeCell ref="K8:L8"/>
    <mergeCell ref="D8:F8"/>
    <mergeCell ref="G8:H8"/>
    <mergeCell ref="D11:F11"/>
    <mergeCell ref="D12:F12"/>
    <mergeCell ref="G10:H10"/>
    <mergeCell ref="D10:F10"/>
    <mergeCell ref="G11:H11"/>
    <mergeCell ref="D13:F13"/>
    <mergeCell ref="K10:L10"/>
    <mergeCell ref="K11:L11"/>
    <mergeCell ref="Q7:R7"/>
    <mergeCell ref="G21:H21"/>
    <mergeCell ref="K18:L18"/>
    <mergeCell ref="O7:P7"/>
    <mergeCell ref="G7:H7"/>
    <mergeCell ref="D16:F16"/>
    <mergeCell ref="D17:F17"/>
    <mergeCell ref="D19:F19"/>
    <mergeCell ref="I19:J19"/>
    <mergeCell ref="I7:J7"/>
    <mergeCell ref="K7:L7"/>
    <mergeCell ref="G13:H13"/>
    <mergeCell ref="K16:L16"/>
    <mergeCell ref="I8:J8"/>
    <mergeCell ref="I11:J11"/>
    <mergeCell ref="D18:F18"/>
    <mergeCell ref="G20:H20"/>
    <mergeCell ref="M19:N19"/>
    <mergeCell ref="O15:P15"/>
    <mergeCell ref="Q10:R10"/>
    <mergeCell ref="Q8:R8"/>
    <mergeCell ref="Q13:R13"/>
    <mergeCell ref="Q21:R21"/>
    <mergeCell ref="Q11:R11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scale="92" firstPageNumber="9" orientation="portrait" r:id="rId1"/>
  <headerFooter scaleWithDoc="0" alignWithMargins="0">
    <oddFooter>&amp;C11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9"/>
  <sheetViews>
    <sheetView showGridLines="0" view="pageBreakPreview" topLeftCell="A3" zoomScale="60" zoomScaleNormal="90" workbookViewId="0"/>
  </sheetViews>
  <sheetFormatPr defaultColWidth="10.625" defaultRowHeight="15.95" customHeight="1"/>
  <cols>
    <col min="1" max="3" width="4.25" style="1" customWidth="1"/>
    <col min="4" max="4" width="1.25" style="1" customWidth="1"/>
    <col min="5" max="6" width="6.5" style="1" customWidth="1"/>
    <col min="7" max="7" width="1.25" style="270" customWidth="1"/>
    <col min="8" max="8" width="11.125" style="1" customWidth="1"/>
    <col min="9" max="9" width="10.625" style="1" customWidth="1"/>
    <col min="10" max="10" width="6.75" style="1" bestFit="1" customWidth="1"/>
    <col min="11" max="11" width="12.875" style="1" customWidth="1"/>
    <col min="12" max="12" width="11.125" style="1" customWidth="1"/>
    <col min="13" max="13" width="11" style="1" bestFit="1" customWidth="1"/>
    <col min="14" max="14" width="11.75" style="1" bestFit="1" customWidth="1"/>
    <col min="15" max="15" width="12.125" style="1" customWidth="1"/>
    <col min="16" max="16" width="10.75" style="1" bestFit="1" customWidth="1"/>
    <col min="17" max="17" width="6.875" style="1" hidden="1" customWidth="1"/>
    <col min="18" max="19" width="6.625" style="245" hidden="1" customWidth="1"/>
    <col min="20" max="21" width="4.75" style="245" hidden="1" customWidth="1"/>
    <col min="22" max="22" width="14.5" style="245" hidden="1" customWidth="1"/>
    <col min="23" max="23" width="11.5" style="1" hidden="1" customWidth="1"/>
    <col min="24" max="26" width="0" style="1" hidden="1" customWidth="1"/>
    <col min="27" max="16384" width="10.625" style="1"/>
  </cols>
  <sheetData>
    <row r="1" spans="1:21" ht="20.100000000000001" customHeight="1">
      <c r="A1" s="654" t="s">
        <v>746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17"/>
    </row>
    <row r="2" spans="1:21" ht="15.95" customHeight="1" thickBot="1">
      <c r="A2" s="18"/>
      <c r="B2" s="18"/>
      <c r="C2" s="18"/>
      <c r="D2" s="18"/>
      <c r="E2" s="19"/>
      <c r="F2" s="20"/>
      <c r="G2" s="20"/>
      <c r="H2" s="20"/>
      <c r="I2" s="2"/>
      <c r="J2" s="2"/>
      <c r="O2" s="622" t="s">
        <v>630</v>
      </c>
      <c r="P2" s="622"/>
      <c r="Q2" s="17"/>
    </row>
    <row r="3" spans="1:21" ht="17.25" customHeight="1">
      <c r="A3" s="608" t="s">
        <v>631</v>
      </c>
      <c r="B3" s="608"/>
      <c r="C3" s="608"/>
      <c r="D3" s="608"/>
      <c r="E3" s="608"/>
      <c r="F3" s="608"/>
      <c r="G3" s="585"/>
      <c r="H3" s="612" t="s">
        <v>555</v>
      </c>
      <c r="I3" s="608"/>
      <c r="J3" s="585"/>
      <c r="K3" s="543" t="s">
        <v>776</v>
      </c>
      <c r="L3" s="529"/>
      <c r="M3" s="530"/>
      <c r="N3" s="628" t="s">
        <v>891</v>
      </c>
      <c r="O3" s="629"/>
      <c r="P3" s="629"/>
      <c r="Q3" s="17"/>
    </row>
    <row r="4" spans="1:21" ht="15.95" customHeight="1">
      <c r="A4" s="609" t="s">
        <v>632</v>
      </c>
      <c r="B4" s="609"/>
      <c r="C4" s="609"/>
      <c r="D4" s="609"/>
      <c r="E4" s="609"/>
      <c r="F4" s="609"/>
      <c r="G4" s="609"/>
      <c r="H4" s="613">
        <v>55108</v>
      </c>
      <c r="I4" s="604"/>
      <c r="J4" s="278"/>
      <c r="K4" s="604">
        <v>56070</v>
      </c>
      <c r="L4" s="604"/>
      <c r="M4" s="281"/>
      <c r="N4" s="630">
        <v>55624</v>
      </c>
      <c r="O4" s="630"/>
      <c r="P4" s="283"/>
      <c r="Q4" s="17"/>
    </row>
    <row r="5" spans="1:21" ht="15.95" customHeight="1">
      <c r="A5" s="17"/>
      <c r="B5" s="610" t="s">
        <v>633</v>
      </c>
      <c r="C5" s="610"/>
      <c r="D5" s="610"/>
      <c r="E5" s="610"/>
      <c r="F5" s="610"/>
      <c r="G5" s="610"/>
      <c r="H5" s="614">
        <f>IF(SUM(H7)=0,(IF(SUM(H8)=0,"…","男人口なし")),(IF(SUM(H8)=0,"女人口なし",(SUM(H7:I8)))))</f>
        <v>126959</v>
      </c>
      <c r="I5" s="600"/>
      <c r="J5" s="327"/>
      <c r="K5" s="606">
        <f>IF(SUM(K7)=0,(IF(SUM(K8)=0,"…","男人口なし")),(IF(SUM(K8)=0,"女人口なし",(SUM(K7:K8)))))</f>
        <v>125385</v>
      </c>
      <c r="L5" s="600"/>
      <c r="N5" s="631">
        <v>122138</v>
      </c>
      <c r="O5" s="595"/>
      <c r="P5" s="284"/>
      <c r="Q5" s="17"/>
    </row>
    <row r="6" spans="1:21" ht="15.95" customHeight="1">
      <c r="A6" s="17"/>
      <c r="B6" s="17"/>
      <c r="C6" s="611" t="s">
        <v>634</v>
      </c>
      <c r="D6" s="611"/>
      <c r="E6" s="611"/>
      <c r="F6" s="611"/>
      <c r="G6" s="611"/>
      <c r="H6" s="599">
        <v>1015</v>
      </c>
      <c r="I6" s="600"/>
      <c r="J6" s="58"/>
      <c r="K6" s="602">
        <v>1001</v>
      </c>
      <c r="L6" s="600"/>
      <c r="N6" s="596">
        <v>975</v>
      </c>
      <c r="O6" s="595"/>
      <c r="P6" s="199"/>
      <c r="Q6" s="17"/>
    </row>
    <row r="7" spans="1:21" ht="15.95" customHeight="1">
      <c r="A7" s="17"/>
      <c r="B7" s="323" t="s">
        <v>3</v>
      </c>
      <c r="D7" s="323"/>
      <c r="E7" s="323"/>
      <c r="F7" s="323"/>
      <c r="G7" s="323"/>
      <c r="H7" s="599">
        <v>57392</v>
      </c>
      <c r="I7" s="600"/>
      <c r="J7" s="272"/>
      <c r="K7" s="602">
        <v>56868</v>
      </c>
      <c r="L7" s="600"/>
      <c r="N7" s="596">
        <v>55482</v>
      </c>
      <c r="O7" s="595"/>
      <c r="P7" s="199"/>
      <c r="Q7" s="17"/>
    </row>
    <row r="8" spans="1:21" ht="15.95" customHeight="1">
      <c r="A8" s="17"/>
      <c r="B8" s="323" t="s">
        <v>4</v>
      </c>
      <c r="D8" s="323"/>
      <c r="E8" s="323"/>
      <c r="F8" s="323"/>
      <c r="G8" s="323"/>
      <c r="H8" s="599">
        <v>69567</v>
      </c>
      <c r="I8" s="600"/>
      <c r="J8" s="272"/>
      <c r="K8" s="602">
        <v>68517</v>
      </c>
      <c r="L8" s="600"/>
      <c r="N8" s="596">
        <v>66656</v>
      </c>
      <c r="O8" s="595"/>
      <c r="P8" s="199"/>
      <c r="Q8" s="17"/>
    </row>
    <row r="9" spans="1:21" ht="15.95" customHeight="1">
      <c r="A9" s="17"/>
      <c r="B9" s="264" t="s">
        <v>635</v>
      </c>
      <c r="D9" s="323"/>
      <c r="E9" s="323"/>
      <c r="F9" s="450" t="s">
        <v>554</v>
      </c>
      <c r="G9" s="323"/>
      <c r="H9" s="607">
        <f>IF(SUM(H7)=0,(IF(SUM(H8)=0,"…","男人口なし")),(IF(SUM(H8)=0,"女人口なし",(SUM(H7)/SUM(H8)*100))))</f>
        <v>82.498885966047126</v>
      </c>
      <c r="I9" s="600"/>
      <c r="K9" s="605">
        <f>IF(SUM(K7)=0,(IF(SUM(K8)=0,"…","男人口なし")),(IF(SUM(K8)=0,"女人口なし",(SUM(K7)/SUM(K8)*100))))</f>
        <v>82.9983799640965</v>
      </c>
      <c r="L9" s="600"/>
      <c r="N9" s="594">
        <f>IF(SUM(N7)=0,(IF(SUM(N8)=0,"…","男人口なし")),(IF(SUM(N8)=0,"女人口なし",(SUM(N7)/SUM(N8)*100))))</f>
        <v>83.236317810849741</v>
      </c>
      <c r="O9" s="595"/>
      <c r="P9" s="285"/>
      <c r="Q9" s="17"/>
    </row>
    <row r="10" spans="1:21" ht="15.95" customHeight="1">
      <c r="A10" s="17"/>
      <c r="B10" s="17"/>
      <c r="C10" s="17"/>
      <c r="D10" s="123"/>
      <c r="E10" s="123"/>
      <c r="F10" s="17"/>
      <c r="G10" s="123"/>
      <c r="H10" s="279"/>
      <c r="I10" s="123"/>
      <c r="J10" s="282"/>
      <c r="K10" s="55"/>
      <c r="L10" s="56"/>
      <c r="N10" s="195"/>
      <c r="P10" s="196"/>
      <c r="Q10" s="17"/>
      <c r="R10" s="27"/>
      <c r="S10" s="27"/>
    </row>
    <row r="11" spans="1:21" ht="15.95" customHeight="1">
      <c r="A11" s="17"/>
      <c r="B11" s="645" t="s">
        <v>1011</v>
      </c>
      <c r="C11" s="645"/>
      <c r="D11" s="645"/>
      <c r="E11" s="645"/>
      <c r="F11" s="450" t="s">
        <v>554</v>
      </c>
      <c r="G11" s="323"/>
      <c r="H11" s="599">
        <v>14878</v>
      </c>
      <c r="I11" s="600"/>
      <c r="K11" s="602">
        <v>14098</v>
      </c>
      <c r="L11" s="602"/>
      <c r="N11" s="596">
        <v>13396</v>
      </c>
      <c r="O11" s="595"/>
      <c r="P11" s="199"/>
      <c r="Q11" s="17"/>
    </row>
    <row r="12" spans="1:21" ht="15.95" customHeight="1">
      <c r="A12" s="17"/>
      <c r="B12" s="645" t="s">
        <v>1012</v>
      </c>
      <c r="C12" s="645"/>
      <c r="D12" s="645"/>
      <c r="E12" s="645"/>
      <c r="F12" s="17"/>
      <c r="G12" s="323"/>
      <c r="H12" s="607">
        <f>IF(SUM(H11)=0,"…",(IF(SUM(H15)=0,"…",(SUM(H11)/SUM(H15)*100))))</f>
        <v>18.564547927428816</v>
      </c>
      <c r="I12" s="600"/>
      <c r="J12" s="272"/>
      <c r="K12" s="605">
        <f>IF(SUM(K11)=0,"…",(IF(SUM(K15)=0,"…",(SUM(K11)/SUM(K15)*100))))</f>
        <v>18.648641498452339</v>
      </c>
      <c r="L12" s="600"/>
      <c r="N12" s="594">
        <f>IF(SUM(N11)=0,"…",(IF(SUM(N15)=0,"…",(SUM(N11)/SUM(N15)*100))))</f>
        <v>19.445775087459534</v>
      </c>
      <c r="O12" s="595"/>
      <c r="P12" s="285"/>
      <c r="Q12" s="17"/>
    </row>
    <row r="13" spans="1:21" ht="15.95" customHeight="1">
      <c r="A13" s="17"/>
      <c r="B13" s="645" t="s">
        <v>1013</v>
      </c>
      <c r="C13" s="645"/>
      <c r="D13" s="645"/>
      <c r="E13" s="645"/>
      <c r="F13" s="450" t="s">
        <v>636</v>
      </c>
      <c r="G13" s="323"/>
      <c r="H13" s="607">
        <f>IF(SUM(H11)=0,"…",(IF(SUM(H5)=0,"総人口なし",(SUM(H11)/SUM(H5)*100))))</f>
        <v>11.718743846438615</v>
      </c>
      <c r="I13" s="600"/>
      <c r="K13" s="605">
        <f>IF(SUM(K11)=0,"…",(IF(SUM(K5)=0,"総人口なし",(SUM(K11)/SUM(K5)*100))))</f>
        <v>11.243769190892053</v>
      </c>
      <c r="L13" s="600"/>
      <c r="N13" s="594">
        <f>IF(SUM(N11)=0,"…",(IF(SUM(N5)=0,"総人口なし",(SUM(N11)/SUM(N5)*100))))</f>
        <v>10.967921531382535</v>
      </c>
      <c r="O13" s="595"/>
      <c r="P13" s="285"/>
      <c r="Q13" s="17"/>
    </row>
    <row r="14" spans="1:21" ht="15.95" customHeight="1">
      <c r="A14" s="17"/>
      <c r="B14" s="463"/>
      <c r="C14" s="463"/>
      <c r="D14" s="463"/>
      <c r="E14" s="445"/>
      <c r="F14" s="17"/>
      <c r="G14" s="314"/>
      <c r="H14" s="280"/>
      <c r="I14" s="315"/>
      <c r="J14" s="272"/>
      <c r="K14" s="57"/>
      <c r="L14" s="56"/>
      <c r="N14" s="197"/>
      <c r="P14" s="196"/>
      <c r="Q14" s="17"/>
      <c r="R14" s="27"/>
      <c r="S14" s="27"/>
    </row>
    <row r="15" spans="1:21" ht="15.95" customHeight="1">
      <c r="A15" s="17"/>
      <c r="B15" s="645" t="s">
        <v>1014</v>
      </c>
      <c r="C15" s="645"/>
      <c r="D15" s="645"/>
      <c r="E15" s="645"/>
      <c r="F15" s="450" t="s">
        <v>554</v>
      </c>
      <c r="G15" s="323"/>
      <c r="H15" s="599">
        <v>80142</v>
      </c>
      <c r="I15" s="600"/>
      <c r="K15" s="602">
        <v>75598</v>
      </c>
      <c r="L15" s="600"/>
      <c r="N15" s="596">
        <v>68889</v>
      </c>
      <c r="O15" s="596"/>
      <c r="P15" s="199"/>
      <c r="Q15" s="17"/>
    </row>
    <row r="16" spans="1:21" ht="15.95" customHeight="1">
      <c r="A16" s="17"/>
      <c r="B16" s="570" t="s">
        <v>1015</v>
      </c>
      <c r="C16" s="570"/>
      <c r="D16" s="570"/>
      <c r="E16" s="570"/>
      <c r="F16" s="450" t="s">
        <v>636</v>
      </c>
      <c r="G16" s="323"/>
      <c r="H16" s="607">
        <f>IF(SUM(H15)=0,"…",(IF(SUM(H5)=0,"総人口なし",(SUM(H15)/SUM(H5)*100))))</f>
        <v>63.124315723973879</v>
      </c>
      <c r="I16" s="600"/>
      <c r="K16" s="605">
        <f>IF(SUM(K15)=0,"…",(IF(SUM(K5)=0,"総人口なし",(SUM(K15)/SUM(K5)*100))))</f>
        <v>60.292698488654942</v>
      </c>
      <c r="L16" s="600"/>
      <c r="N16" s="594">
        <f>IF(SUM(N15)=0,"…",(IF(SUM(N5)=0,"総人口なし",(SUM(N15)/SUM(N5)*100))))</f>
        <v>56.402593787355279</v>
      </c>
      <c r="O16" s="595"/>
      <c r="P16" s="285"/>
      <c r="Q16" s="17"/>
      <c r="R16" s="28" t="s">
        <v>823</v>
      </c>
      <c r="S16" s="332" t="s">
        <v>824</v>
      </c>
      <c r="T16" s="635" t="s">
        <v>825</v>
      </c>
      <c r="U16" s="635"/>
    </row>
    <row r="17" spans="1:25" ht="15.95" customHeight="1">
      <c r="A17" s="17"/>
      <c r="B17" s="463"/>
      <c r="C17" s="463"/>
      <c r="D17" s="463"/>
      <c r="E17" s="445"/>
      <c r="F17" s="17"/>
      <c r="G17" s="314"/>
      <c r="H17" s="280"/>
      <c r="I17" s="315"/>
      <c r="J17" s="272"/>
      <c r="K17" s="57"/>
      <c r="L17" s="56"/>
      <c r="N17" s="197"/>
      <c r="P17" s="196"/>
      <c r="Q17" s="17"/>
      <c r="R17" s="331">
        <v>53212</v>
      </c>
      <c r="S17" s="332" t="s">
        <v>824</v>
      </c>
      <c r="T17" s="634">
        <v>3258</v>
      </c>
      <c r="U17" s="634"/>
    </row>
    <row r="18" spans="1:25" ht="15.95" customHeight="1">
      <c r="A18" s="17"/>
      <c r="B18" s="645" t="s">
        <v>1016</v>
      </c>
      <c r="C18" s="645"/>
      <c r="D18" s="645"/>
      <c r="E18" s="645"/>
      <c r="F18" s="450" t="s">
        <v>554</v>
      </c>
      <c r="G18" s="323"/>
      <c r="H18" s="599">
        <v>61477</v>
      </c>
      <c r="I18" s="600"/>
      <c r="K18" s="602">
        <v>60046</v>
      </c>
      <c r="L18" s="600"/>
      <c r="N18" s="572">
        <v>56470</v>
      </c>
      <c r="O18" s="595"/>
      <c r="P18" s="286"/>
      <c r="Q18" s="17"/>
      <c r="R18" s="246" t="s">
        <v>826</v>
      </c>
      <c r="S18" s="636">
        <f>SUM(R17,T17)</f>
        <v>56470</v>
      </c>
      <c r="T18" s="636"/>
      <c r="U18" s="247"/>
      <c r="Y18" s="299"/>
    </row>
    <row r="19" spans="1:25" ht="15.95" customHeight="1">
      <c r="A19" s="17"/>
      <c r="B19" s="645" t="s">
        <v>1017</v>
      </c>
      <c r="C19" s="645"/>
      <c r="D19" s="645"/>
      <c r="E19" s="645"/>
      <c r="F19" s="450" t="s">
        <v>636</v>
      </c>
      <c r="G19" s="323"/>
      <c r="H19" s="607">
        <f>IF(SUM(H18)=0,"…",(IF(SUM(H5)=0,"総人口なし",(SUM(H18)/SUM(H5)*100))))</f>
        <v>48.422719145550921</v>
      </c>
      <c r="I19" s="600"/>
      <c r="K19" s="605">
        <v>47.9</v>
      </c>
      <c r="L19" s="600"/>
      <c r="N19" s="605">
        <v>46.2</v>
      </c>
      <c r="O19" s="595"/>
      <c r="P19" s="277"/>
      <c r="Q19" s="17"/>
      <c r="R19" s="246"/>
      <c r="S19" s="235"/>
      <c r="T19" s="29"/>
      <c r="U19" s="29"/>
      <c r="V19" s="30"/>
    </row>
    <row r="20" spans="1:25" ht="15.95" customHeight="1">
      <c r="A20" s="17"/>
      <c r="B20" s="463"/>
      <c r="C20" s="463"/>
      <c r="D20" s="463"/>
      <c r="E20" s="445"/>
      <c r="F20" s="17"/>
      <c r="G20" s="314"/>
      <c r="H20" s="280"/>
      <c r="I20" s="315"/>
      <c r="J20" s="272"/>
      <c r="K20" s="57"/>
      <c r="L20" s="56"/>
      <c r="N20" s="197"/>
      <c r="P20" s="196"/>
      <c r="Q20" s="17"/>
      <c r="R20" s="27"/>
      <c r="S20" s="27"/>
    </row>
    <row r="21" spans="1:25" ht="15.95" customHeight="1">
      <c r="A21" s="17"/>
      <c r="B21" s="645" t="s">
        <v>1018</v>
      </c>
      <c r="C21" s="645"/>
      <c r="D21" s="645"/>
      <c r="E21" s="645"/>
      <c r="F21" s="450" t="s">
        <v>554</v>
      </c>
      <c r="G21" s="323"/>
      <c r="H21" s="599">
        <v>31746</v>
      </c>
      <c r="I21" s="600"/>
      <c r="K21" s="602">
        <v>34465</v>
      </c>
      <c r="L21" s="600"/>
      <c r="N21" s="596">
        <v>38250</v>
      </c>
      <c r="O21" s="595"/>
      <c r="P21" s="199"/>
      <c r="Q21" s="17"/>
    </row>
    <row r="22" spans="1:25" ht="15.95" customHeight="1">
      <c r="A22" s="17"/>
      <c r="B22" s="645" t="s">
        <v>1019</v>
      </c>
      <c r="C22" s="645"/>
      <c r="D22" s="645"/>
      <c r="E22" s="645"/>
      <c r="F22" s="17"/>
      <c r="G22" s="323"/>
      <c r="H22" s="607">
        <f>IF(SUM(H21)=0,"…",(IF(SUM(H15)=0,"…",(SUM(H21)/SUM(H15)*100))))</f>
        <v>39.612188365650965</v>
      </c>
      <c r="I22" s="600"/>
      <c r="J22" s="272"/>
      <c r="K22" s="605">
        <f>IF(SUM(K21)=0,"…",(IF(SUM(K15)=0,"…",(SUM(K21)/SUM(K15)*100))))</f>
        <v>45.589830418794151</v>
      </c>
      <c r="L22" s="600"/>
      <c r="N22" s="594">
        <f>IF(SUM(N21)=0,"…",(IF(SUM(N15)=0,"…",(SUM(N21)/SUM(N15)*100))))</f>
        <v>55.524103993380656</v>
      </c>
      <c r="O22" s="595"/>
      <c r="P22" s="285"/>
      <c r="Q22" s="17"/>
    </row>
    <row r="23" spans="1:25" ht="15.95" customHeight="1">
      <c r="A23" s="17"/>
      <c r="B23" s="645" t="s">
        <v>1020</v>
      </c>
      <c r="C23" s="645"/>
      <c r="D23" s="645"/>
      <c r="E23" s="645"/>
      <c r="F23" s="450" t="s">
        <v>636</v>
      </c>
      <c r="G23" s="323"/>
      <c r="H23" s="607">
        <f>IF(SUM(H21)=0,"…",(IF(SUM(H5)=0,"総人口なし",(SUM(H21)/SUM(H5)*100))))</f>
        <v>25.00492284910877</v>
      </c>
      <c r="I23" s="600"/>
      <c r="K23" s="605">
        <f>IF(SUM(K21)=0,"…",(IF(SUM(K5)=0,"総人口なし",(SUM(K21)/SUM(K5)*100))))</f>
        <v>27.487338995892653</v>
      </c>
      <c r="L23" s="600"/>
      <c r="N23" s="594">
        <f>IF(SUM(N21)=0,"…",(IF(SUM(N5)=0,"総人口なし",(SUM(N21)/SUM(N5)*100))))</f>
        <v>31.317034829455203</v>
      </c>
      <c r="O23" s="595"/>
      <c r="P23" s="285"/>
      <c r="Q23" s="17"/>
    </row>
    <row r="24" spans="1:25" ht="15.95" customHeight="1">
      <c r="A24" s="17"/>
      <c r="B24" s="645" t="s">
        <v>1021</v>
      </c>
      <c r="C24" s="645"/>
      <c r="D24" s="645"/>
      <c r="E24" s="645"/>
      <c r="F24" s="17"/>
      <c r="G24" s="323"/>
      <c r="H24" s="607">
        <f>IF(SUM(H21)=0,"…",(IF(SUM(H11)=0,"…",(SUM(H21)/SUM(H11)*100))))</f>
        <v>213.37545369001211</v>
      </c>
      <c r="I24" s="600"/>
      <c r="J24" s="272"/>
      <c r="K24" s="605">
        <f>IF(SUM(K21)=0,"…",(IF(SUM(K11)=0,"…",(SUM(K21)/SUM(K11)*100))))</f>
        <v>244.46730032628744</v>
      </c>
      <c r="L24" s="600"/>
      <c r="N24" s="594">
        <f>IF(SUM(N21)=0,"…",(IF(SUM(N11)=0,"…",(SUM(N21)/SUM(N11)*100))))</f>
        <v>285.53299492385787</v>
      </c>
      <c r="O24" s="595"/>
      <c r="P24" s="285"/>
      <c r="Q24" s="17"/>
    </row>
    <row r="25" spans="1:25" ht="15.95" customHeight="1">
      <c r="A25" s="17"/>
      <c r="B25" s="463"/>
      <c r="C25" s="463"/>
      <c r="D25" s="463"/>
      <c r="E25" s="445"/>
      <c r="F25" s="17"/>
      <c r="G25" s="314"/>
      <c r="H25" s="280"/>
      <c r="I25" s="315"/>
      <c r="J25" s="272"/>
      <c r="K25" s="57"/>
      <c r="L25" s="56"/>
      <c r="N25" s="197"/>
      <c r="P25" s="196"/>
      <c r="Q25" s="17"/>
      <c r="R25" s="27"/>
      <c r="S25" s="27"/>
    </row>
    <row r="26" spans="1:25" ht="15.95" customHeight="1">
      <c r="A26" s="17"/>
      <c r="B26" s="645" t="s">
        <v>1022</v>
      </c>
      <c r="C26" s="645"/>
      <c r="D26" s="645"/>
      <c r="E26" s="645"/>
      <c r="F26" s="450" t="s">
        <v>554</v>
      </c>
      <c r="G26" s="323"/>
      <c r="H26" s="599">
        <f>IF(SUM(H11,H21)=0,"…",SUM(H11,H21))</f>
        <v>46624</v>
      </c>
      <c r="I26" s="600"/>
      <c r="K26" s="602">
        <f>IF(SUM(K11,K21)=0,"…",SUM(K11,K21))</f>
        <v>48563</v>
      </c>
      <c r="L26" s="600"/>
      <c r="N26" s="596">
        <f>IF(SUM(N11,N21)=0,"…",SUM(N11,N21))</f>
        <v>51646</v>
      </c>
      <c r="O26" s="595"/>
      <c r="P26" s="199"/>
    </row>
    <row r="27" spans="1:25" ht="15.95" customHeight="1">
      <c r="A27" s="17"/>
      <c r="B27" s="645" t="s">
        <v>1023</v>
      </c>
      <c r="C27" s="645"/>
      <c r="D27" s="645"/>
      <c r="E27" s="645"/>
      <c r="F27" s="17"/>
      <c r="G27" s="323"/>
      <c r="H27" s="607">
        <f>IF(SUM(H26)=0,"…",(IF(SUM(H15)=0,"…",(SUM(H26)/SUM(H15)*100))))</f>
        <v>58.176736293079777</v>
      </c>
      <c r="I27" s="600"/>
      <c r="J27" s="272"/>
      <c r="K27" s="605">
        <f>IF(SUM(K26)=0,"…",(IF(SUM(K15)=0,"…",(SUM(K26)/SUM(K15)*100))))</f>
        <v>64.238471917246486</v>
      </c>
      <c r="L27" s="600"/>
      <c r="N27" s="594">
        <f>IF(SUM(N26)=0,"…",(IF(SUM(N15)=0,"…",(SUM(N26)/SUM(N15)*100))))</f>
        <v>74.969879080840201</v>
      </c>
      <c r="O27" s="595"/>
      <c r="P27" s="285"/>
    </row>
    <row r="28" spans="1:25" ht="15.95" customHeight="1">
      <c r="A28" s="17"/>
      <c r="B28" s="645" t="s">
        <v>1024</v>
      </c>
      <c r="C28" s="645"/>
      <c r="D28" s="645"/>
      <c r="E28" s="645"/>
      <c r="F28" s="450" t="s">
        <v>636</v>
      </c>
      <c r="G28" s="323"/>
      <c r="H28" s="607">
        <f>IF(SUM(H26)=0,"…",(IF(SUM(H5)=0,"総人口なし",(SUM(H26)/SUM(H5)*100))))</f>
        <v>36.723666695547379</v>
      </c>
      <c r="I28" s="600"/>
      <c r="K28" s="605">
        <f>IF(SUM(K26)=0,"…",(IF(SUM(K5)=0,"総人口なし",(SUM(K26)/SUM(K5)*100))))</f>
        <v>38.731108186784702</v>
      </c>
      <c r="L28" s="600"/>
      <c r="N28" s="594">
        <f>IF(SUM(N26)=0,"…",(IF(SUM(N5)=0,"総人口なし",(SUM(N26)/SUM(N5)*100))))</f>
        <v>42.284956360837739</v>
      </c>
      <c r="O28" s="594"/>
      <c r="P28" s="285"/>
    </row>
    <row r="29" spans="1:25" ht="15.95" customHeight="1">
      <c r="A29" s="17"/>
      <c r="B29" s="463"/>
      <c r="C29" s="463"/>
      <c r="D29" s="463"/>
      <c r="E29" s="445"/>
      <c r="F29" s="17"/>
      <c r="G29" s="314"/>
      <c r="H29" s="280"/>
      <c r="I29" s="315"/>
      <c r="J29" s="272"/>
      <c r="K29" s="57"/>
      <c r="L29" s="56"/>
      <c r="N29" s="197"/>
      <c r="P29" s="196"/>
      <c r="R29" s="27"/>
      <c r="S29" s="27"/>
    </row>
    <row r="30" spans="1:25" ht="15.95" customHeight="1">
      <c r="A30" s="17"/>
      <c r="B30" s="570" t="s">
        <v>1025</v>
      </c>
      <c r="C30" s="570"/>
      <c r="D30" s="570"/>
      <c r="E30" s="570"/>
      <c r="F30" s="450" t="s">
        <v>637</v>
      </c>
      <c r="G30" s="323"/>
      <c r="H30" s="607">
        <v>18.600000000000001</v>
      </c>
      <c r="I30" s="600"/>
      <c r="K30" s="605">
        <v>18.47</v>
      </c>
      <c r="L30" s="600"/>
      <c r="N30" s="594">
        <v>18.36</v>
      </c>
      <c r="O30" s="595"/>
      <c r="P30" s="285"/>
      <c r="Q30" s="17"/>
    </row>
    <row r="31" spans="1:25" ht="15.95" customHeight="1">
      <c r="A31" s="17"/>
      <c r="B31" s="570" t="s">
        <v>638</v>
      </c>
      <c r="C31" s="570"/>
      <c r="D31" s="570"/>
      <c r="E31" s="570"/>
      <c r="F31" s="450" t="s">
        <v>554</v>
      </c>
      <c r="G31" s="323"/>
      <c r="H31" s="599">
        <v>113075</v>
      </c>
      <c r="I31" s="600"/>
      <c r="K31" s="602">
        <v>111401</v>
      </c>
      <c r="L31" s="600"/>
      <c r="N31" s="596">
        <v>107735</v>
      </c>
      <c r="O31" s="595"/>
      <c r="P31" s="199"/>
      <c r="Q31" s="17"/>
    </row>
    <row r="32" spans="1:25" ht="15.95" customHeight="1">
      <c r="A32" s="17"/>
      <c r="B32" s="463"/>
      <c r="C32" s="463"/>
      <c r="D32" s="463"/>
      <c r="E32" s="445"/>
      <c r="F32" s="17"/>
      <c r="G32" s="314"/>
      <c r="H32" s="276"/>
      <c r="I32" s="315"/>
      <c r="J32" s="272"/>
      <c r="K32" s="58"/>
      <c r="L32" s="59"/>
      <c r="N32" s="198"/>
      <c r="P32" s="199"/>
      <c r="Q32" s="17"/>
      <c r="R32" s="245" t="s">
        <v>797</v>
      </c>
      <c r="S32" s="27"/>
    </row>
    <row r="33" spans="1:23" ht="15.95" customHeight="1">
      <c r="A33" s="17"/>
      <c r="B33" s="645" t="s">
        <v>1026</v>
      </c>
      <c r="C33" s="645"/>
      <c r="D33" s="645"/>
      <c r="E33" s="645"/>
      <c r="F33" s="450" t="s">
        <v>554</v>
      </c>
      <c r="G33" s="323"/>
      <c r="H33" s="599">
        <v>123054</v>
      </c>
      <c r="I33" s="600"/>
      <c r="K33" s="602">
        <v>122959</v>
      </c>
      <c r="L33" s="600"/>
      <c r="N33" s="596">
        <v>121106</v>
      </c>
      <c r="O33" s="595"/>
      <c r="P33" s="199"/>
      <c r="Q33" s="17"/>
      <c r="S33" s="248" t="s">
        <v>827</v>
      </c>
      <c r="T33" s="637">
        <v>122959</v>
      </c>
      <c r="U33" s="637"/>
    </row>
    <row r="34" spans="1:23" ht="15.95" customHeight="1">
      <c r="A34" s="17"/>
      <c r="B34" s="645" t="s">
        <v>1027</v>
      </c>
      <c r="C34" s="645"/>
      <c r="D34" s="645"/>
      <c r="E34" s="645"/>
      <c r="F34" s="450" t="s">
        <v>554</v>
      </c>
      <c r="G34" s="323"/>
      <c r="H34" s="599">
        <v>10772</v>
      </c>
      <c r="I34" s="600"/>
      <c r="K34" s="602">
        <v>11288</v>
      </c>
      <c r="L34" s="600"/>
      <c r="N34" s="596">
        <v>13440</v>
      </c>
      <c r="O34" s="595"/>
      <c r="P34" s="199"/>
      <c r="Q34" s="17"/>
    </row>
    <row r="35" spans="1:23" ht="15.95" customHeight="1" thickBot="1">
      <c r="A35" s="18"/>
      <c r="B35" s="656" t="s">
        <v>639</v>
      </c>
      <c r="C35" s="656"/>
      <c r="D35" s="656"/>
      <c r="E35" s="656"/>
      <c r="F35" s="453" t="s">
        <v>554</v>
      </c>
      <c r="G35" s="371"/>
      <c r="H35" s="601">
        <v>14484</v>
      </c>
      <c r="I35" s="598"/>
      <c r="K35" s="603">
        <v>13714</v>
      </c>
      <c r="L35" s="598"/>
      <c r="M35" s="18"/>
      <c r="N35" s="597">
        <v>12408</v>
      </c>
      <c r="O35" s="598"/>
      <c r="P35" s="287"/>
      <c r="Q35" s="17"/>
    </row>
    <row r="36" spans="1:23" ht="17.25" customHeight="1">
      <c r="A36" s="382" t="s">
        <v>718</v>
      </c>
      <c r="B36" s="359" t="s">
        <v>754</v>
      </c>
      <c r="C36" s="312"/>
      <c r="D36" s="312"/>
      <c r="E36" s="312"/>
      <c r="F36" s="313"/>
      <c r="G36" s="269"/>
      <c r="H36" s="312"/>
      <c r="I36" s="312"/>
      <c r="J36" s="60"/>
      <c r="K36" s="61"/>
      <c r="L36" s="17"/>
      <c r="M36" s="17"/>
      <c r="N36" s="17"/>
      <c r="O36" s="616" t="s">
        <v>892</v>
      </c>
      <c r="P36" s="616"/>
      <c r="Q36" s="315"/>
      <c r="R36" s="194"/>
      <c r="S36" s="194"/>
    </row>
    <row r="37" spans="1:23" ht="15.95" customHeight="1">
      <c r="B37" s="359" t="s">
        <v>755</v>
      </c>
      <c r="E37" s="3"/>
      <c r="F37" s="3"/>
      <c r="G37" s="268"/>
      <c r="H37" s="3"/>
      <c r="I37" s="3"/>
      <c r="J37" s="3"/>
      <c r="K37" s="3"/>
      <c r="N37" s="615" t="s">
        <v>929</v>
      </c>
      <c r="O37" s="615"/>
      <c r="P37" s="615"/>
      <c r="Q37" s="31"/>
    </row>
    <row r="38" spans="1:23" ht="15.95" customHeight="1">
      <c r="B38" s="359" t="s">
        <v>752</v>
      </c>
      <c r="E38" s="3"/>
      <c r="F38" s="3"/>
      <c r="G38" s="268"/>
      <c r="H38" s="3"/>
      <c r="I38" s="3"/>
      <c r="J38" s="3"/>
      <c r="K38" s="3"/>
      <c r="O38" s="200"/>
      <c r="P38" s="200"/>
      <c r="Q38" s="31"/>
    </row>
    <row r="39" spans="1:23" ht="15.95" customHeight="1">
      <c r="B39" s="359" t="s">
        <v>753</v>
      </c>
      <c r="E39" s="3"/>
      <c r="F39" s="3"/>
      <c r="G39" s="268"/>
      <c r="H39" s="3"/>
      <c r="I39" s="3"/>
      <c r="J39" s="3"/>
      <c r="K39" s="3"/>
      <c r="O39" s="324"/>
      <c r="P39" s="324"/>
      <c r="Q39" s="31"/>
    </row>
    <row r="40" spans="1:23" ht="15.95" customHeight="1">
      <c r="B40" s="369"/>
      <c r="E40" s="3"/>
      <c r="F40" s="299"/>
      <c r="G40" s="299"/>
      <c r="H40" s="299"/>
      <c r="I40" s="3"/>
      <c r="J40" s="3"/>
      <c r="K40" s="3"/>
      <c r="O40" s="324"/>
      <c r="P40" s="324"/>
      <c r="Q40" s="31"/>
    </row>
    <row r="41" spans="1:23" ht="16.5" customHeight="1">
      <c r="F41" s="299"/>
      <c r="G41" s="299"/>
      <c r="H41" s="299"/>
      <c r="Q41" s="17"/>
    </row>
    <row r="42" spans="1:23" ht="20.100000000000001" customHeight="1">
      <c r="A42" s="654" t="s">
        <v>879</v>
      </c>
      <c r="B42" s="654"/>
      <c r="C42" s="654"/>
      <c r="D42" s="654"/>
      <c r="E42" s="654"/>
      <c r="F42" s="654"/>
      <c r="G42" s="654"/>
      <c r="H42" s="654"/>
      <c r="I42" s="654"/>
      <c r="J42" s="654"/>
      <c r="K42" s="654"/>
      <c r="L42" s="654"/>
      <c r="M42" s="654"/>
      <c r="N42" s="654"/>
      <c r="O42" s="654"/>
      <c r="P42" s="654"/>
      <c r="Q42" s="32"/>
    </row>
    <row r="43" spans="1:23" ht="15.95" customHeight="1" thickBot="1">
      <c r="A43" s="373"/>
      <c r="B43" s="62"/>
      <c r="C43" s="62"/>
      <c r="D43" s="62"/>
      <c r="E43" s="62"/>
      <c r="F43" s="62"/>
      <c r="G43" s="299"/>
      <c r="H43" s="299"/>
      <c r="I43" s="54"/>
      <c r="J43" s="54"/>
      <c r="K43" s="54"/>
      <c r="L43" s="16"/>
      <c r="M43" s="16"/>
      <c r="N43" s="16"/>
      <c r="O43" s="16"/>
      <c r="P43" s="314" t="s">
        <v>640</v>
      </c>
      <c r="Q43" s="315"/>
    </row>
    <row r="44" spans="1:23" ht="15.95" customHeight="1">
      <c r="A44" s="648" t="s">
        <v>641</v>
      </c>
      <c r="B44" s="648"/>
      <c r="C44" s="648"/>
      <c r="D44" s="648"/>
      <c r="E44" s="648"/>
      <c r="F44" s="648"/>
      <c r="G44" s="649"/>
      <c r="H44" s="667" t="s">
        <v>957</v>
      </c>
      <c r="I44" s="678" t="s">
        <v>1</v>
      </c>
      <c r="J44" s="679"/>
      <c r="K44" s="680"/>
      <c r="L44" s="63" t="s">
        <v>642</v>
      </c>
      <c r="M44" s="64"/>
      <c r="N44" s="352" t="s">
        <v>643</v>
      </c>
      <c r="O44" s="352"/>
      <c r="P44" s="352"/>
      <c r="R44" s="640" t="s">
        <v>1008</v>
      </c>
      <c r="S44" s="640"/>
      <c r="T44" s="640" t="s">
        <v>1008</v>
      </c>
      <c r="U44" s="640"/>
      <c r="V44" s="194" t="s">
        <v>1008</v>
      </c>
      <c r="W44" s="17" t="s">
        <v>779</v>
      </c>
    </row>
    <row r="45" spans="1:23" ht="15.95" customHeight="1">
      <c r="A45" s="650"/>
      <c r="B45" s="650"/>
      <c r="C45" s="650"/>
      <c r="D45" s="650"/>
      <c r="E45" s="650"/>
      <c r="F45" s="650"/>
      <c r="G45" s="651"/>
      <c r="H45" s="668"/>
      <c r="I45" s="670"/>
      <c r="J45" s="663" t="s">
        <v>780</v>
      </c>
      <c r="K45" s="664"/>
      <c r="L45" s="624" t="s">
        <v>3</v>
      </c>
      <c r="M45" s="624" t="s">
        <v>4</v>
      </c>
      <c r="N45" s="65" t="s">
        <v>51</v>
      </c>
      <c r="O45" s="65" t="s">
        <v>533</v>
      </c>
      <c r="P45" s="66" t="s">
        <v>534</v>
      </c>
      <c r="R45" s="640" t="s">
        <v>781</v>
      </c>
      <c r="S45" s="640"/>
      <c r="T45" s="643" t="s">
        <v>51</v>
      </c>
      <c r="U45" s="643"/>
      <c r="V45" s="33" t="s">
        <v>534</v>
      </c>
      <c r="W45" s="14" t="s">
        <v>785</v>
      </c>
    </row>
    <row r="46" spans="1:23" ht="15.95" customHeight="1">
      <c r="A46" s="652"/>
      <c r="B46" s="652"/>
      <c r="C46" s="652"/>
      <c r="D46" s="652"/>
      <c r="E46" s="652"/>
      <c r="F46" s="652"/>
      <c r="G46" s="653"/>
      <c r="H46" s="668"/>
      <c r="I46" s="670"/>
      <c r="J46" s="665"/>
      <c r="K46" s="666"/>
      <c r="L46" s="625"/>
      <c r="M46" s="625"/>
      <c r="N46" s="67" t="s">
        <v>659</v>
      </c>
      <c r="O46" s="67" t="s">
        <v>897</v>
      </c>
      <c r="P46" s="68" t="s">
        <v>896</v>
      </c>
      <c r="R46" s="639"/>
      <c r="S46" s="639"/>
      <c r="T46" s="642" t="s">
        <v>658</v>
      </c>
      <c r="U46" s="642"/>
      <c r="V46" s="336" t="s">
        <v>784</v>
      </c>
    </row>
    <row r="47" spans="1:23" ht="15.95" customHeight="1">
      <c r="A47" s="677" t="s">
        <v>52</v>
      </c>
      <c r="B47" s="677"/>
      <c r="C47" s="677"/>
      <c r="D47" s="677"/>
      <c r="E47" s="677"/>
      <c r="F47" s="677"/>
      <c r="G47" s="340"/>
      <c r="H47" s="675">
        <v>6340.71</v>
      </c>
      <c r="I47" s="626">
        <v>486535</v>
      </c>
      <c r="J47" s="327"/>
      <c r="K47" s="626">
        <v>1166338</v>
      </c>
      <c r="L47" s="626">
        <v>551932</v>
      </c>
      <c r="M47" s="626">
        <v>614406</v>
      </c>
      <c r="N47" s="617">
        <v>183.9</v>
      </c>
      <c r="O47" s="619">
        <v>-30191</v>
      </c>
      <c r="P47" s="620">
        <v>-2.5</v>
      </c>
      <c r="R47" s="638">
        <v>1209571</v>
      </c>
      <c r="S47" s="638"/>
      <c r="T47" s="638">
        <v>190.80995213861823</v>
      </c>
      <c r="U47" s="638"/>
      <c r="V47" s="334">
        <v>-0.9</v>
      </c>
      <c r="W47" s="34">
        <v>6339.32</v>
      </c>
    </row>
    <row r="48" spans="1:23" ht="8.25" customHeight="1">
      <c r="A48" s="69"/>
      <c r="B48" s="69"/>
      <c r="C48" s="69"/>
      <c r="D48" s="69"/>
      <c r="E48" s="69"/>
      <c r="F48" s="69"/>
      <c r="G48" s="340"/>
      <c r="H48" s="676"/>
      <c r="I48" s="627"/>
      <c r="J48" s="327"/>
      <c r="K48" s="627"/>
      <c r="L48" s="627"/>
      <c r="M48" s="627"/>
      <c r="N48" s="618"/>
      <c r="O48" s="606"/>
      <c r="P48" s="621"/>
      <c r="R48" s="638"/>
      <c r="S48" s="638"/>
      <c r="T48" s="638"/>
      <c r="U48" s="638"/>
      <c r="V48" s="334"/>
      <c r="W48" s="34"/>
    </row>
    <row r="49" spans="1:23" ht="18.75" customHeight="1">
      <c r="A49" s="681" t="s">
        <v>893</v>
      </c>
      <c r="B49" s="681"/>
      <c r="C49" s="681"/>
      <c r="D49" s="70"/>
      <c r="E49" s="682" t="s">
        <v>778</v>
      </c>
      <c r="F49" s="683"/>
      <c r="G49" s="70"/>
      <c r="H49" s="201"/>
      <c r="I49" s="71"/>
      <c r="J49" s="71"/>
      <c r="K49" s="71"/>
      <c r="L49" s="71"/>
      <c r="M49" s="71"/>
      <c r="N49" s="72"/>
      <c r="O49" s="73"/>
      <c r="P49" s="74"/>
      <c r="R49" s="330"/>
      <c r="S49" s="330"/>
      <c r="T49" s="633"/>
      <c r="U49" s="633"/>
      <c r="V49" s="35"/>
    </row>
    <row r="50" spans="1:23" ht="7.5" customHeight="1">
      <c r="A50" s="75"/>
      <c r="B50" s="340"/>
      <c r="C50" s="340"/>
      <c r="D50" s="340"/>
      <c r="E50" s="76"/>
      <c r="F50" s="340"/>
      <c r="G50" s="338"/>
      <c r="H50" s="201"/>
      <c r="I50" s="71"/>
      <c r="J50" s="71"/>
      <c r="K50" s="71"/>
      <c r="L50" s="71"/>
      <c r="M50" s="71"/>
      <c r="N50" s="72"/>
      <c r="O50" s="73"/>
      <c r="P50" s="74"/>
      <c r="R50" s="330"/>
      <c r="S50" s="330"/>
      <c r="T50" s="633"/>
      <c r="U50" s="633"/>
      <c r="V50" s="35"/>
    </row>
    <row r="51" spans="1:23" s="13" customFormat="1" ht="15" customHeight="1">
      <c r="A51" s="659" t="s">
        <v>644</v>
      </c>
      <c r="B51" s="659"/>
      <c r="C51" s="659"/>
      <c r="E51" s="77"/>
      <c r="F51" s="78"/>
      <c r="G51" s="340"/>
      <c r="H51" s="202">
        <v>502.39</v>
      </c>
      <c r="I51" s="322">
        <v>203515</v>
      </c>
      <c r="J51" s="203"/>
      <c r="K51" s="322">
        <v>478146</v>
      </c>
      <c r="L51" s="203">
        <v>229844</v>
      </c>
      <c r="M51" s="203">
        <v>248302</v>
      </c>
      <c r="N51" s="204">
        <v>951.7</v>
      </c>
      <c r="O51" s="203">
        <v>4052</v>
      </c>
      <c r="P51" s="205">
        <v>0.85</v>
      </c>
      <c r="R51" s="638">
        <v>462317</v>
      </c>
      <c r="S51" s="638"/>
      <c r="T51" s="641">
        <v>922.32817955112216</v>
      </c>
      <c r="U51" s="641"/>
      <c r="V51" s="335">
        <v>1.7</v>
      </c>
      <c r="W51" s="36">
        <v>501.25</v>
      </c>
    </row>
    <row r="52" spans="1:23" ht="15" customHeight="1">
      <c r="A52" s="79"/>
      <c r="B52" s="79"/>
      <c r="C52" s="79"/>
      <c r="D52" s="79"/>
      <c r="E52" s="644" t="s">
        <v>645</v>
      </c>
      <c r="F52" s="645"/>
      <c r="G52" s="80"/>
      <c r="H52" s="206">
        <v>360.84</v>
      </c>
      <c r="I52" s="58">
        <v>197639</v>
      </c>
      <c r="J52" s="207"/>
      <c r="K52" s="319">
        <v>464636</v>
      </c>
      <c r="L52" s="207">
        <v>223476</v>
      </c>
      <c r="M52" s="207">
        <v>241160</v>
      </c>
      <c r="N52" s="208">
        <v>1287.7</v>
      </c>
      <c r="O52" s="209">
        <v>5658</v>
      </c>
      <c r="P52" s="210">
        <v>1.23</v>
      </c>
      <c r="R52" s="633">
        <v>445586</v>
      </c>
      <c r="S52" s="633"/>
      <c r="T52" s="633">
        <v>1234.8575545948343</v>
      </c>
      <c r="U52" s="633"/>
      <c r="V52" s="330">
        <v>2.1</v>
      </c>
      <c r="W52" s="37">
        <v>360.84</v>
      </c>
    </row>
    <row r="53" spans="1:23" ht="15" customHeight="1">
      <c r="A53" s="338"/>
      <c r="B53" s="338"/>
      <c r="C53" s="338"/>
      <c r="E53" s="644" t="s">
        <v>71</v>
      </c>
      <c r="F53" s="645"/>
      <c r="G53" s="338"/>
      <c r="H53" s="211">
        <v>90.74</v>
      </c>
      <c r="I53" s="319">
        <v>1943</v>
      </c>
      <c r="J53" s="209"/>
      <c r="K53" s="319">
        <v>4564</v>
      </c>
      <c r="L53" s="209">
        <v>2177</v>
      </c>
      <c r="M53" s="209">
        <v>2387</v>
      </c>
      <c r="N53" s="208">
        <v>50.3</v>
      </c>
      <c r="O53" s="209">
        <v>-205</v>
      </c>
      <c r="P53" s="210">
        <v>-4.29</v>
      </c>
      <c r="R53" s="632">
        <v>5065</v>
      </c>
      <c r="S53" s="632"/>
      <c r="T53" s="633">
        <v>55.818823010800088</v>
      </c>
      <c r="U53" s="633"/>
      <c r="V53" s="330">
        <v>-0.6</v>
      </c>
      <c r="W53" s="38">
        <v>90.74</v>
      </c>
    </row>
    <row r="54" spans="1:23" ht="15" customHeight="1">
      <c r="A54" s="338"/>
      <c r="B54" s="338"/>
      <c r="C54" s="338"/>
      <c r="E54" s="644" t="s">
        <v>75</v>
      </c>
      <c r="F54" s="645"/>
      <c r="G54" s="338"/>
      <c r="H54" s="211">
        <v>49.39</v>
      </c>
      <c r="I54" s="319">
        <v>3933</v>
      </c>
      <c r="J54" s="209"/>
      <c r="K54" s="319">
        <v>8946</v>
      </c>
      <c r="L54" s="209">
        <v>4191</v>
      </c>
      <c r="M54" s="209">
        <v>4755</v>
      </c>
      <c r="N54" s="208">
        <v>181.1</v>
      </c>
      <c r="O54" s="209">
        <v>-1401</v>
      </c>
      <c r="P54" s="210">
        <v>-13.54</v>
      </c>
      <c r="R54" s="632">
        <v>11666</v>
      </c>
      <c r="S54" s="632"/>
      <c r="T54" s="633">
        <v>236.20166025511236</v>
      </c>
      <c r="U54" s="633"/>
      <c r="V54" s="330">
        <v>-9.3000000000000007</v>
      </c>
      <c r="W54" s="38">
        <v>49.39</v>
      </c>
    </row>
    <row r="55" spans="1:23" ht="15" customHeight="1">
      <c r="A55" s="338"/>
      <c r="B55" s="338"/>
      <c r="C55" s="338"/>
      <c r="E55" s="337"/>
      <c r="F55" s="338"/>
      <c r="G55" s="338"/>
      <c r="H55" s="211"/>
      <c r="I55" s="319"/>
      <c r="J55" s="209"/>
      <c r="K55" s="319"/>
      <c r="L55" s="209"/>
      <c r="M55" s="209"/>
      <c r="N55" s="204"/>
      <c r="O55" s="209"/>
      <c r="P55" s="210"/>
      <c r="R55" s="329"/>
      <c r="S55" s="329"/>
      <c r="T55" s="330"/>
      <c r="U55" s="330"/>
      <c r="V55" s="330"/>
      <c r="W55" s="17"/>
    </row>
    <row r="56" spans="1:23" s="13" customFormat="1" ht="15" customHeight="1">
      <c r="A56" s="660" t="s">
        <v>646</v>
      </c>
      <c r="B56" s="660"/>
      <c r="C56" s="660"/>
      <c r="D56" s="344"/>
      <c r="E56" s="646" t="s">
        <v>53</v>
      </c>
      <c r="F56" s="647"/>
      <c r="G56" s="349"/>
      <c r="H56" s="202">
        <v>125.34</v>
      </c>
      <c r="I56" s="327">
        <v>55624</v>
      </c>
      <c r="J56" s="212"/>
      <c r="K56" s="212">
        <v>122138</v>
      </c>
      <c r="L56" s="212">
        <v>55482</v>
      </c>
      <c r="M56" s="212">
        <v>66656</v>
      </c>
      <c r="N56" s="204">
        <v>974.5</v>
      </c>
      <c r="O56" s="203">
        <v>-3247</v>
      </c>
      <c r="P56" s="205">
        <v>-2.58</v>
      </c>
      <c r="R56" s="641">
        <v>126959</v>
      </c>
      <c r="S56" s="641"/>
      <c r="T56" s="641">
        <v>1014.5</v>
      </c>
      <c r="U56" s="641"/>
      <c r="V56" s="335">
        <v>0.3</v>
      </c>
      <c r="W56" s="36" t="s">
        <v>774</v>
      </c>
    </row>
    <row r="57" spans="1:23" ht="15" customHeight="1">
      <c r="A57" s="79"/>
      <c r="B57" s="79"/>
      <c r="C57" s="79"/>
      <c r="D57" s="79"/>
      <c r="E57" s="339"/>
      <c r="F57" s="340"/>
      <c r="G57" s="349"/>
      <c r="H57" s="345"/>
      <c r="I57" s="327"/>
      <c r="J57" s="212"/>
      <c r="K57" s="212"/>
      <c r="L57" s="212"/>
      <c r="M57" s="212"/>
      <c r="N57" s="204"/>
      <c r="O57" s="203"/>
      <c r="P57" s="210"/>
      <c r="R57" s="335"/>
      <c r="S57" s="335"/>
      <c r="T57" s="335"/>
      <c r="U57" s="335"/>
      <c r="V57" s="335"/>
      <c r="W57" s="17"/>
    </row>
    <row r="58" spans="1:23" s="13" customFormat="1" ht="15" customHeight="1">
      <c r="A58" s="658" t="s">
        <v>647</v>
      </c>
      <c r="B58" s="658"/>
      <c r="C58" s="658"/>
      <c r="E58" s="77"/>
      <c r="F58" s="78"/>
      <c r="G58" s="340"/>
      <c r="H58" s="202">
        <v>491.53</v>
      </c>
      <c r="I58" s="322">
        <v>35785</v>
      </c>
      <c r="J58" s="203"/>
      <c r="K58" s="322">
        <v>83965</v>
      </c>
      <c r="L58" s="203">
        <v>40351</v>
      </c>
      <c r="M58" s="203">
        <v>43614</v>
      </c>
      <c r="N58" s="204">
        <v>170.8</v>
      </c>
      <c r="O58" s="203">
        <v>-347</v>
      </c>
      <c r="P58" s="205">
        <v>-0.4</v>
      </c>
      <c r="R58" s="638">
        <v>84368</v>
      </c>
      <c r="S58" s="638"/>
      <c r="T58" s="641">
        <v>171.79743020627583</v>
      </c>
      <c r="U58" s="641"/>
      <c r="V58" s="335">
        <v>-1.5</v>
      </c>
      <c r="W58" s="36">
        <v>491.09</v>
      </c>
    </row>
    <row r="59" spans="1:23" ht="15" customHeight="1">
      <c r="A59" s="79"/>
      <c r="B59" s="79"/>
      <c r="C59" s="79"/>
      <c r="D59" s="79"/>
      <c r="E59" s="644" t="s">
        <v>54</v>
      </c>
      <c r="F59" s="645"/>
      <c r="G59" s="80"/>
      <c r="H59" s="206">
        <v>55.58</v>
      </c>
      <c r="I59" s="58">
        <v>30324</v>
      </c>
      <c r="J59" s="207"/>
      <c r="K59" s="319">
        <v>69792</v>
      </c>
      <c r="L59" s="207">
        <v>33793</v>
      </c>
      <c r="M59" s="207">
        <v>35999</v>
      </c>
      <c r="N59" s="208">
        <v>1255.7</v>
      </c>
      <c r="O59" s="209">
        <v>1012</v>
      </c>
      <c r="P59" s="210">
        <v>1.47</v>
      </c>
      <c r="R59" s="633">
        <v>67034</v>
      </c>
      <c r="S59" s="633"/>
      <c r="T59" s="633">
        <v>1206.0813242173444</v>
      </c>
      <c r="U59" s="633"/>
      <c r="V59" s="330">
        <v>-0.1</v>
      </c>
      <c r="W59" s="37">
        <v>55.58</v>
      </c>
    </row>
    <row r="60" spans="1:23" ht="15" customHeight="1">
      <c r="A60" s="338"/>
      <c r="B60" s="338"/>
      <c r="C60" s="338"/>
      <c r="E60" s="644" t="s">
        <v>102</v>
      </c>
      <c r="F60" s="645"/>
      <c r="G60" s="338"/>
      <c r="H60" s="211">
        <v>46.02</v>
      </c>
      <c r="I60" s="319">
        <v>1845</v>
      </c>
      <c r="J60" s="209"/>
      <c r="K60" s="319">
        <v>5167</v>
      </c>
      <c r="L60" s="209">
        <v>2364</v>
      </c>
      <c r="M60" s="209">
        <v>2803</v>
      </c>
      <c r="N60" s="208">
        <v>112.3</v>
      </c>
      <c r="O60" s="209">
        <v>-75</v>
      </c>
      <c r="P60" s="210">
        <v>-1.4</v>
      </c>
      <c r="R60" s="632">
        <v>5553</v>
      </c>
      <c r="S60" s="632"/>
      <c r="T60" s="633">
        <v>120.66492829204692</v>
      </c>
      <c r="U60" s="633"/>
      <c r="V60" s="330">
        <v>-2.8</v>
      </c>
      <c r="W60" s="38">
        <v>46.02</v>
      </c>
    </row>
    <row r="61" spans="1:23" ht="15" customHeight="1">
      <c r="A61" s="338"/>
      <c r="B61" s="338"/>
      <c r="C61" s="338"/>
      <c r="E61" s="644" t="s">
        <v>103</v>
      </c>
      <c r="F61" s="645"/>
      <c r="G61" s="363"/>
      <c r="H61" s="211">
        <v>85.46</v>
      </c>
      <c r="I61" s="319">
        <v>1132</v>
      </c>
      <c r="J61" s="209"/>
      <c r="K61" s="319">
        <v>2792</v>
      </c>
      <c r="L61" s="209">
        <v>1326</v>
      </c>
      <c r="M61" s="209">
        <v>1466</v>
      </c>
      <c r="N61" s="208">
        <v>32.700000000000003</v>
      </c>
      <c r="O61" s="209">
        <v>-374</v>
      </c>
      <c r="P61" s="210">
        <v>-11.8</v>
      </c>
      <c r="R61" s="632">
        <v>3602</v>
      </c>
      <c r="S61" s="632"/>
      <c r="T61" s="633">
        <v>42.148373508073959</v>
      </c>
      <c r="U61" s="633"/>
      <c r="V61" s="330">
        <v>-7.9</v>
      </c>
      <c r="W61" s="38">
        <v>85.46</v>
      </c>
    </row>
    <row r="62" spans="1:23" ht="15" customHeight="1">
      <c r="A62" s="338"/>
      <c r="B62" s="338"/>
      <c r="C62" s="338"/>
      <c r="E62" s="644" t="s">
        <v>104</v>
      </c>
      <c r="F62" s="645"/>
      <c r="G62" s="338"/>
      <c r="H62" s="211">
        <v>183.7</v>
      </c>
      <c r="I62" s="319">
        <v>1545</v>
      </c>
      <c r="J62" s="209"/>
      <c r="K62" s="319">
        <v>3853</v>
      </c>
      <c r="L62" s="209">
        <v>1770</v>
      </c>
      <c r="M62" s="209">
        <v>2083</v>
      </c>
      <c r="N62" s="208">
        <v>21</v>
      </c>
      <c r="O62" s="209">
        <v>-559</v>
      </c>
      <c r="P62" s="210">
        <v>-12.67</v>
      </c>
      <c r="R62" s="632">
        <v>5020</v>
      </c>
      <c r="S62" s="632"/>
      <c r="T62" s="633">
        <v>27.327163854109962</v>
      </c>
      <c r="U62" s="633"/>
      <c r="V62" s="330">
        <v>-8</v>
      </c>
      <c r="W62" s="38">
        <v>183.7</v>
      </c>
    </row>
    <row r="63" spans="1:23" ht="15" customHeight="1">
      <c r="A63" s="338"/>
      <c r="B63" s="338"/>
      <c r="C63" s="338"/>
      <c r="D63" s="17"/>
      <c r="E63" s="644" t="s">
        <v>105</v>
      </c>
      <c r="F63" s="645"/>
      <c r="G63" s="338"/>
      <c r="H63" s="211">
        <v>119.85</v>
      </c>
      <c r="I63" s="319">
        <v>939</v>
      </c>
      <c r="J63" s="319"/>
      <c r="K63" s="319">
        <v>2361</v>
      </c>
      <c r="L63" s="319">
        <v>1098</v>
      </c>
      <c r="M63" s="319">
        <v>1263</v>
      </c>
      <c r="N63" s="208">
        <v>19.7</v>
      </c>
      <c r="O63" s="209">
        <v>-351</v>
      </c>
      <c r="P63" s="210">
        <v>-12.94</v>
      </c>
      <c r="R63" s="632">
        <v>3159</v>
      </c>
      <c r="S63" s="632"/>
      <c r="T63" s="632">
        <v>26.4</v>
      </c>
      <c r="U63" s="632"/>
      <c r="V63" s="330">
        <v>-8.5</v>
      </c>
      <c r="W63" s="38" t="s">
        <v>775</v>
      </c>
    </row>
    <row r="64" spans="1:23" ht="15" customHeight="1">
      <c r="A64" s="338"/>
      <c r="B64" s="338"/>
      <c r="C64" s="338"/>
      <c r="E64" s="337"/>
      <c r="F64" s="338"/>
      <c r="G64" s="338"/>
      <c r="H64" s="211"/>
      <c r="I64" s="319"/>
      <c r="J64" s="209"/>
      <c r="K64" s="319"/>
      <c r="L64" s="209"/>
      <c r="M64" s="209"/>
      <c r="N64" s="204"/>
      <c r="O64" s="203"/>
      <c r="P64" s="210"/>
      <c r="R64" s="329"/>
      <c r="S64" s="329"/>
      <c r="T64" s="330"/>
      <c r="U64" s="330"/>
      <c r="V64" s="330"/>
      <c r="W64" s="38"/>
    </row>
    <row r="65" spans="1:23" s="13" customFormat="1" ht="15" customHeight="1">
      <c r="A65" s="658" t="s">
        <v>563</v>
      </c>
      <c r="B65" s="658"/>
      <c r="C65" s="658"/>
      <c r="E65" s="77"/>
      <c r="F65" s="78"/>
      <c r="G65" s="340"/>
      <c r="H65" s="202">
        <v>666.03</v>
      </c>
      <c r="I65" s="322">
        <v>25238</v>
      </c>
      <c r="J65" s="203"/>
      <c r="K65" s="322">
        <v>66523</v>
      </c>
      <c r="L65" s="203">
        <v>31435</v>
      </c>
      <c r="M65" s="203">
        <v>35088</v>
      </c>
      <c r="N65" s="204">
        <v>99.9</v>
      </c>
      <c r="O65" s="203">
        <v>-4417</v>
      </c>
      <c r="P65" s="205">
        <v>-6.22</v>
      </c>
      <c r="R65" s="638">
        <v>74165</v>
      </c>
      <c r="S65" s="638"/>
      <c r="T65" s="641">
        <v>111.32709887569611</v>
      </c>
      <c r="U65" s="641"/>
      <c r="V65" s="335">
        <v>-4.0999999999999996</v>
      </c>
      <c r="W65" s="36">
        <v>666.19</v>
      </c>
    </row>
    <row r="66" spans="1:23" ht="15" customHeight="1">
      <c r="A66" s="79"/>
      <c r="B66" s="79"/>
      <c r="C66" s="79"/>
      <c r="D66" s="79"/>
      <c r="E66" s="644" t="s">
        <v>55</v>
      </c>
      <c r="F66" s="645"/>
      <c r="G66" s="80"/>
      <c r="H66" s="206">
        <v>269.20999999999998</v>
      </c>
      <c r="I66" s="58">
        <v>21624</v>
      </c>
      <c r="J66" s="207"/>
      <c r="K66" s="319">
        <v>56512</v>
      </c>
      <c r="L66" s="207">
        <v>26670</v>
      </c>
      <c r="M66" s="207">
        <v>29842</v>
      </c>
      <c r="N66" s="208">
        <v>209.9</v>
      </c>
      <c r="O66" s="209">
        <v>-2608</v>
      </c>
      <c r="P66" s="210">
        <v>-4.41</v>
      </c>
      <c r="R66" s="633">
        <v>60946</v>
      </c>
      <c r="S66" s="633"/>
      <c r="T66" s="632">
        <v>226.38832138479256</v>
      </c>
      <c r="U66" s="632"/>
      <c r="V66" s="330">
        <v>-2.5</v>
      </c>
      <c r="W66" s="37">
        <v>269.20999999999998</v>
      </c>
    </row>
    <row r="67" spans="1:23" ht="15" customHeight="1">
      <c r="A67" s="338"/>
      <c r="B67" s="338"/>
      <c r="C67" s="338"/>
      <c r="E67" s="644" t="s">
        <v>97</v>
      </c>
      <c r="F67" s="645"/>
      <c r="G67" s="338"/>
      <c r="H67" s="211">
        <v>78.989999999999995</v>
      </c>
      <c r="I67" s="319">
        <v>363</v>
      </c>
      <c r="J67" s="209"/>
      <c r="K67" s="319">
        <v>981</v>
      </c>
      <c r="L67" s="209">
        <v>476</v>
      </c>
      <c r="M67" s="209">
        <v>505</v>
      </c>
      <c r="N67" s="208">
        <v>12.4</v>
      </c>
      <c r="O67" s="209">
        <v>-183</v>
      </c>
      <c r="P67" s="210">
        <v>-15.72</v>
      </c>
      <c r="R67" s="632">
        <v>1396</v>
      </c>
      <c r="S67" s="632"/>
      <c r="T67" s="632">
        <v>17.673123180149386</v>
      </c>
      <c r="U67" s="632"/>
      <c r="V67" s="330">
        <v>-15.2</v>
      </c>
      <c r="W67" s="38">
        <v>78.989999999999995</v>
      </c>
    </row>
    <row r="68" spans="1:23" ht="15" customHeight="1">
      <c r="A68" s="338"/>
      <c r="B68" s="338"/>
      <c r="C68" s="338"/>
      <c r="E68" s="644" t="s">
        <v>98</v>
      </c>
      <c r="F68" s="645"/>
      <c r="G68" s="338"/>
      <c r="H68" s="211">
        <v>81.91</v>
      </c>
      <c r="I68" s="319">
        <v>364</v>
      </c>
      <c r="J68" s="209"/>
      <c r="K68" s="319">
        <v>769</v>
      </c>
      <c r="L68" s="209">
        <v>381</v>
      </c>
      <c r="M68" s="209">
        <v>388</v>
      </c>
      <c r="N68" s="208">
        <v>9.4</v>
      </c>
      <c r="O68" s="209">
        <v>-215</v>
      </c>
      <c r="P68" s="210">
        <v>-21.84</v>
      </c>
      <c r="R68" s="632">
        <v>1194</v>
      </c>
      <c r="S68" s="632"/>
      <c r="T68" s="632">
        <v>14.576974728360396</v>
      </c>
      <c r="U68" s="632"/>
      <c r="V68" s="330">
        <v>-10.8</v>
      </c>
      <c r="W68" s="38">
        <v>81.91</v>
      </c>
    </row>
    <row r="69" spans="1:23" ht="15" customHeight="1">
      <c r="A69" s="338"/>
      <c r="B69" s="338"/>
      <c r="C69" s="338"/>
      <c r="E69" s="644" t="s">
        <v>99</v>
      </c>
      <c r="F69" s="645"/>
      <c r="G69" s="338"/>
      <c r="H69" s="211">
        <v>88.53</v>
      </c>
      <c r="I69" s="319">
        <v>339</v>
      </c>
      <c r="J69" s="209"/>
      <c r="K69" s="319">
        <v>774</v>
      </c>
      <c r="L69" s="209">
        <v>372</v>
      </c>
      <c r="M69" s="209">
        <v>402</v>
      </c>
      <c r="N69" s="208">
        <v>8.6999999999999993</v>
      </c>
      <c r="O69" s="209">
        <v>-104</v>
      </c>
      <c r="P69" s="210">
        <v>-11.84</v>
      </c>
      <c r="R69" s="632">
        <v>1053</v>
      </c>
      <c r="S69" s="632"/>
      <c r="T69" s="632">
        <v>11.894273127753303</v>
      </c>
      <c r="U69" s="632"/>
      <c r="V69" s="330">
        <v>-19.5</v>
      </c>
      <c r="W69" s="38">
        <v>88.53</v>
      </c>
    </row>
    <row r="70" spans="1:23" ht="15" customHeight="1">
      <c r="A70" s="338"/>
      <c r="B70" s="338"/>
      <c r="C70" s="338"/>
      <c r="D70" s="17"/>
      <c r="E70" s="644" t="s">
        <v>100</v>
      </c>
      <c r="F70" s="645"/>
      <c r="G70" s="338"/>
      <c r="H70" s="211">
        <v>45.72</v>
      </c>
      <c r="I70" s="319">
        <v>895</v>
      </c>
      <c r="J70" s="319"/>
      <c r="K70" s="319">
        <v>2756</v>
      </c>
      <c r="L70" s="319">
        <v>1301</v>
      </c>
      <c r="M70" s="319">
        <v>1455</v>
      </c>
      <c r="N70" s="208">
        <v>60.3</v>
      </c>
      <c r="O70" s="209">
        <v>-646</v>
      </c>
      <c r="P70" s="210">
        <v>-18.899999999999999</v>
      </c>
      <c r="R70" s="632">
        <v>3600</v>
      </c>
      <c r="S70" s="632"/>
      <c r="T70" s="632">
        <v>78.740157480314963</v>
      </c>
      <c r="U70" s="632"/>
      <c r="V70" s="329">
        <v>-7.9</v>
      </c>
      <c r="W70" s="38">
        <v>45.72</v>
      </c>
    </row>
    <row r="71" spans="1:23" ht="15" customHeight="1" thickBot="1">
      <c r="A71" s="342"/>
      <c r="B71" s="342"/>
      <c r="C71" s="342"/>
      <c r="D71" s="18"/>
      <c r="E71" s="655" t="s">
        <v>101</v>
      </c>
      <c r="F71" s="656"/>
      <c r="G71" s="342"/>
      <c r="H71" s="213">
        <v>101.83</v>
      </c>
      <c r="I71" s="320">
        <v>1653</v>
      </c>
      <c r="J71" s="320"/>
      <c r="K71" s="320">
        <v>4731</v>
      </c>
      <c r="L71" s="320">
        <v>2235</v>
      </c>
      <c r="M71" s="320">
        <v>2496</v>
      </c>
      <c r="N71" s="214">
        <v>46.5</v>
      </c>
      <c r="O71" s="320">
        <v>-661</v>
      </c>
      <c r="P71" s="215">
        <v>-12.25</v>
      </c>
      <c r="R71" s="632">
        <v>5976</v>
      </c>
      <c r="S71" s="632"/>
      <c r="T71" s="632">
        <v>58.686045369733868</v>
      </c>
      <c r="U71" s="632"/>
      <c r="V71" s="329">
        <v>-10.3</v>
      </c>
      <c r="W71" s="38">
        <v>101.83</v>
      </c>
    </row>
    <row r="72" spans="1:23" ht="15.95" customHeight="1">
      <c r="F72" s="299"/>
      <c r="G72" s="299"/>
      <c r="H72" s="299"/>
      <c r="N72" s="17"/>
      <c r="O72" s="616" t="s">
        <v>892</v>
      </c>
      <c r="P72" s="616"/>
      <c r="R72" s="249"/>
      <c r="S72" s="249"/>
      <c r="V72" s="249"/>
    </row>
    <row r="73" spans="1:23" ht="15.95" customHeight="1">
      <c r="A73" s="17"/>
      <c r="B73" s="17"/>
      <c r="C73" s="17"/>
      <c r="D73" s="17"/>
      <c r="E73" s="17"/>
      <c r="F73" s="299"/>
      <c r="G73" s="299"/>
      <c r="H73" s="299"/>
      <c r="I73" s="17"/>
      <c r="J73" s="17"/>
      <c r="K73" s="17"/>
      <c r="L73" s="17"/>
      <c r="M73" s="17"/>
      <c r="N73" s="615" t="s">
        <v>929</v>
      </c>
      <c r="O73" s="615"/>
      <c r="P73" s="615"/>
      <c r="Q73" s="223"/>
      <c r="R73" s="39"/>
      <c r="S73" s="39"/>
      <c r="T73" s="194"/>
      <c r="U73" s="194"/>
      <c r="V73" s="250"/>
    </row>
    <row r="74" spans="1:23" ht="15.95" customHeight="1"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R74" s="194"/>
      <c r="S74" s="194"/>
      <c r="T74" s="194"/>
      <c r="U74" s="194"/>
    </row>
    <row r="75" spans="1:23" ht="15.95" customHeight="1" thickBot="1">
      <c r="A75" s="18"/>
      <c r="B75" s="18"/>
      <c r="C75" s="18"/>
      <c r="D75" s="18"/>
      <c r="E75" s="19"/>
      <c r="F75" s="299"/>
      <c r="G75" s="299"/>
      <c r="H75" s="299"/>
      <c r="I75" s="2"/>
      <c r="J75" s="2"/>
      <c r="O75" s="622"/>
      <c r="P75" s="623"/>
      <c r="R75" s="194"/>
      <c r="S75" s="194"/>
      <c r="T75" s="194"/>
      <c r="U75" s="194"/>
    </row>
    <row r="76" spans="1:23" ht="15.95" customHeight="1">
      <c r="A76" s="648" t="s">
        <v>641</v>
      </c>
      <c r="B76" s="648"/>
      <c r="C76" s="648"/>
      <c r="D76" s="648"/>
      <c r="E76" s="648"/>
      <c r="F76" s="648"/>
      <c r="G76" s="649"/>
      <c r="H76" s="667" t="s">
        <v>957</v>
      </c>
      <c r="I76" s="669" t="s">
        <v>1</v>
      </c>
      <c r="J76" s="661"/>
      <c r="K76" s="662"/>
      <c r="L76" s="82" t="s">
        <v>642</v>
      </c>
      <c r="M76" s="83"/>
      <c r="N76" s="84" t="s">
        <v>643</v>
      </c>
      <c r="O76" s="84"/>
      <c r="P76" s="84"/>
      <c r="R76" s="640" t="s">
        <v>779</v>
      </c>
      <c r="S76" s="640"/>
      <c r="T76" s="194" t="s">
        <v>790</v>
      </c>
      <c r="U76" s="194"/>
      <c r="V76" s="194" t="s">
        <v>791</v>
      </c>
      <c r="W76" s="17" t="s">
        <v>792</v>
      </c>
    </row>
    <row r="77" spans="1:23" ht="15.95" customHeight="1">
      <c r="A77" s="650"/>
      <c r="B77" s="650"/>
      <c r="C77" s="650"/>
      <c r="D77" s="650"/>
      <c r="E77" s="650"/>
      <c r="F77" s="650"/>
      <c r="G77" s="651"/>
      <c r="H77" s="668"/>
      <c r="I77" s="670"/>
      <c r="J77" s="663" t="s">
        <v>49</v>
      </c>
      <c r="K77" s="664"/>
      <c r="L77" s="624" t="s">
        <v>3</v>
      </c>
      <c r="M77" s="624" t="s">
        <v>4</v>
      </c>
      <c r="N77" s="65" t="s">
        <v>51</v>
      </c>
      <c r="O77" s="65" t="s">
        <v>533</v>
      </c>
      <c r="P77" s="66" t="s">
        <v>534</v>
      </c>
      <c r="R77" s="640" t="s">
        <v>781</v>
      </c>
      <c r="S77" s="640"/>
      <c r="T77" s="643" t="s">
        <v>51</v>
      </c>
      <c r="U77" s="643"/>
      <c r="V77" s="33" t="s">
        <v>534</v>
      </c>
      <c r="W77" s="21" t="s">
        <v>50</v>
      </c>
    </row>
    <row r="78" spans="1:23" ht="15.95" customHeight="1">
      <c r="A78" s="652"/>
      <c r="B78" s="652"/>
      <c r="C78" s="652"/>
      <c r="D78" s="652"/>
      <c r="E78" s="652"/>
      <c r="F78" s="652"/>
      <c r="G78" s="653"/>
      <c r="H78" s="668"/>
      <c r="I78" s="670"/>
      <c r="J78" s="665"/>
      <c r="K78" s="666"/>
      <c r="L78" s="625"/>
      <c r="M78" s="625"/>
      <c r="N78" s="67" t="s">
        <v>658</v>
      </c>
      <c r="O78" s="67" t="s">
        <v>783</v>
      </c>
      <c r="P78" s="68" t="s">
        <v>784</v>
      </c>
      <c r="R78" s="640"/>
      <c r="S78" s="640"/>
      <c r="T78" s="642" t="s">
        <v>658</v>
      </c>
      <c r="U78" s="642"/>
      <c r="V78" s="336" t="s">
        <v>784</v>
      </c>
      <c r="W78" s="348"/>
    </row>
    <row r="79" spans="1:23" ht="3.75" customHeight="1">
      <c r="A79" s="671" t="s">
        <v>893</v>
      </c>
      <c r="B79" s="671"/>
      <c r="C79" s="671"/>
      <c r="D79" s="85"/>
      <c r="E79" s="673" t="s">
        <v>778</v>
      </c>
      <c r="F79" s="671"/>
      <c r="G79" s="271"/>
      <c r="H79" s="348"/>
      <c r="I79" s="348"/>
      <c r="J79" s="21"/>
      <c r="K79" s="21"/>
      <c r="L79" s="348"/>
      <c r="M79" s="348"/>
      <c r="N79" s="86"/>
      <c r="O79" s="86"/>
      <c r="P79" s="86"/>
      <c r="R79" s="194"/>
      <c r="S79" s="194"/>
      <c r="T79" s="194"/>
      <c r="U79" s="194"/>
      <c r="V79" s="336"/>
      <c r="W79" s="348"/>
    </row>
    <row r="80" spans="1:23" ht="15" customHeight="1">
      <c r="A80" s="672"/>
      <c r="B80" s="672"/>
      <c r="C80" s="672"/>
      <c r="D80" s="87"/>
      <c r="E80" s="674"/>
      <c r="F80" s="672"/>
      <c r="G80" s="87"/>
      <c r="H80" s="275"/>
      <c r="I80" s="88"/>
      <c r="J80" s="88"/>
      <c r="K80" s="88"/>
      <c r="L80" s="88"/>
      <c r="M80" s="88"/>
      <c r="N80" s="89"/>
      <c r="O80" s="16"/>
      <c r="P80" s="90"/>
      <c r="R80" s="194"/>
      <c r="S80" s="194"/>
      <c r="T80" s="194"/>
      <c r="U80" s="194"/>
      <c r="V80" s="40"/>
    </row>
    <row r="81" spans="1:23" ht="7.5" customHeight="1">
      <c r="A81" s="338"/>
      <c r="B81" s="338"/>
      <c r="C81" s="338"/>
      <c r="D81" s="17"/>
      <c r="E81" s="337"/>
      <c r="F81" s="338"/>
      <c r="G81" s="338"/>
      <c r="H81" s="91"/>
      <c r="I81" s="328"/>
      <c r="J81" s="328"/>
      <c r="K81" s="328"/>
      <c r="L81" s="328"/>
      <c r="M81" s="328"/>
      <c r="N81" s="92"/>
      <c r="O81" s="328"/>
      <c r="P81" s="93"/>
      <c r="T81" s="41"/>
      <c r="U81" s="41"/>
      <c r="V81" s="390"/>
    </row>
    <row r="82" spans="1:23" s="13" customFormat="1" ht="15" customHeight="1">
      <c r="A82" s="658" t="s">
        <v>564</v>
      </c>
      <c r="B82" s="658"/>
      <c r="C82" s="658"/>
      <c r="E82" s="77"/>
      <c r="F82" s="78"/>
      <c r="G82" s="340"/>
      <c r="H82" s="202">
        <v>903.11</v>
      </c>
      <c r="I82" s="322">
        <v>29574</v>
      </c>
      <c r="J82" s="203"/>
      <c r="K82" s="322">
        <v>72211</v>
      </c>
      <c r="L82" s="203">
        <v>33232</v>
      </c>
      <c r="M82" s="203">
        <v>38979</v>
      </c>
      <c r="N82" s="204">
        <v>80</v>
      </c>
      <c r="O82" s="203">
        <v>-4740</v>
      </c>
      <c r="P82" s="325">
        <v>-6.15</v>
      </c>
      <c r="R82" s="638">
        <v>80297</v>
      </c>
      <c r="S82" s="638"/>
      <c r="T82" s="641">
        <v>88.883108257693166</v>
      </c>
      <c r="U82" s="641"/>
      <c r="V82" s="334">
        <v>-4.9000000000000004</v>
      </c>
      <c r="W82" s="36">
        <v>903.4</v>
      </c>
    </row>
    <row r="83" spans="1:23" ht="15" customHeight="1">
      <c r="A83" s="79"/>
      <c r="B83" s="79"/>
      <c r="C83" s="79"/>
      <c r="D83" s="79"/>
      <c r="E83" s="644" t="s">
        <v>56</v>
      </c>
      <c r="F83" s="645"/>
      <c r="G83" s="80"/>
      <c r="H83" s="206">
        <v>197.37</v>
      </c>
      <c r="I83" s="58">
        <v>18703</v>
      </c>
      <c r="J83" s="207"/>
      <c r="K83" s="319">
        <v>45044</v>
      </c>
      <c r="L83" s="207">
        <v>20925</v>
      </c>
      <c r="M83" s="207">
        <v>24119</v>
      </c>
      <c r="N83" s="208">
        <v>228.2</v>
      </c>
      <c r="O83" s="209">
        <v>-2075</v>
      </c>
      <c r="P83" s="321">
        <v>-4.4000000000000004</v>
      </c>
      <c r="R83" s="633">
        <v>48232</v>
      </c>
      <c r="S83" s="633"/>
      <c r="T83" s="633">
        <v>244.37351167857324</v>
      </c>
      <c r="U83" s="633"/>
      <c r="V83" s="329">
        <v>-3.8</v>
      </c>
      <c r="W83" s="37">
        <v>197.37</v>
      </c>
    </row>
    <row r="84" spans="1:23" ht="15" customHeight="1">
      <c r="A84" s="338"/>
      <c r="B84" s="338"/>
      <c r="C84" s="338"/>
      <c r="E84" s="644" t="s">
        <v>76</v>
      </c>
      <c r="F84" s="645"/>
      <c r="G84" s="338"/>
      <c r="H84" s="211">
        <v>15.67</v>
      </c>
      <c r="I84" s="319">
        <v>851</v>
      </c>
      <c r="J84" s="209"/>
      <c r="K84" s="319">
        <v>1880</v>
      </c>
      <c r="L84" s="209">
        <v>826</v>
      </c>
      <c r="M84" s="209">
        <v>1054</v>
      </c>
      <c r="N84" s="208">
        <v>120</v>
      </c>
      <c r="O84" s="209">
        <v>-290</v>
      </c>
      <c r="P84" s="321">
        <v>-13.36</v>
      </c>
      <c r="R84" s="632">
        <v>2393</v>
      </c>
      <c r="S84" s="632"/>
      <c r="T84" s="633">
        <v>152.71218889597958</v>
      </c>
      <c r="U84" s="633"/>
      <c r="V84" s="329">
        <v>-11.8</v>
      </c>
      <c r="W84" s="38">
        <v>15.67</v>
      </c>
    </row>
    <row r="85" spans="1:23" ht="15" customHeight="1">
      <c r="A85" s="338"/>
      <c r="B85" s="338"/>
      <c r="C85" s="338"/>
      <c r="E85" s="644" t="s">
        <v>77</v>
      </c>
      <c r="F85" s="645"/>
      <c r="G85" s="338"/>
      <c r="H85" s="211">
        <v>82.89</v>
      </c>
      <c r="I85" s="319">
        <v>2484</v>
      </c>
      <c r="J85" s="209"/>
      <c r="K85" s="319">
        <v>7158</v>
      </c>
      <c r="L85" s="209">
        <v>3316</v>
      </c>
      <c r="M85" s="209">
        <v>3842</v>
      </c>
      <c r="N85" s="208">
        <v>86.4</v>
      </c>
      <c r="O85" s="209">
        <v>-24</v>
      </c>
      <c r="P85" s="321">
        <v>-0.33400000000000002</v>
      </c>
      <c r="R85" s="632">
        <v>7234</v>
      </c>
      <c r="S85" s="632"/>
      <c r="T85" s="633">
        <v>87.272288575220173</v>
      </c>
      <c r="U85" s="633"/>
      <c r="V85" s="329">
        <v>2.2000000000000002</v>
      </c>
      <c r="W85" s="38">
        <v>82.89</v>
      </c>
    </row>
    <row r="86" spans="1:23" ht="15" customHeight="1">
      <c r="A86" s="338"/>
      <c r="B86" s="338"/>
      <c r="C86" s="338"/>
      <c r="E86" s="644" t="s">
        <v>78</v>
      </c>
      <c r="F86" s="645"/>
      <c r="G86" s="338"/>
      <c r="H86" s="211">
        <v>123.15</v>
      </c>
      <c r="I86" s="319">
        <v>576</v>
      </c>
      <c r="J86" s="209"/>
      <c r="K86" s="319">
        <v>1473</v>
      </c>
      <c r="L86" s="209">
        <v>675</v>
      </c>
      <c r="M86" s="209">
        <v>798</v>
      </c>
      <c r="N86" s="208">
        <v>12</v>
      </c>
      <c r="O86" s="209">
        <v>-149</v>
      </c>
      <c r="P86" s="321">
        <v>-9.18</v>
      </c>
      <c r="R86" s="632">
        <v>1826</v>
      </c>
      <c r="S86" s="632"/>
      <c r="T86" s="633">
        <v>14.827446203816484</v>
      </c>
      <c r="U86" s="633"/>
      <c r="V86" s="329">
        <v>-10.9</v>
      </c>
      <c r="W86" s="38">
        <v>123.15</v>
      </c>
    </row>
    <row r="87" spans="1:23" ht="15" customHeight="1">
      <c r="A87" s="338"/>
      <c r="B87" s="338"/>
      <c r="C87" s="338"/>
      <c r="E87" s="644" t="s">
        <v>79</v>
      </c>
      <c r="F87" s="645"/>
      <c r="G87" s="338"/>
      <c r="H87" s="211">
        <v>265.99</v>
      </c>
      <c r="I87" s="319">
        <v>1153</v>
      </c>
      <c r="J87" s="209"/>
      <c r="K87" s="319">
        <v>2665</v>
      </c>
      <c r="L87" s="209">
        <v>1240</v>
      </c>
      <c r="M87" s="209">
        <v>1425</v>
      </c>
      <c r="N87" s="208">
        <v>10</v>
      </c>
      <c r="O87" s="209">
        <v>-403</v>
      </c>
      <c r="P87" s="321">
        <v>-13.135</v>
      </c>
      <c r="R87" s="632">
        <v>3444</v>
      </c>
      <c r="S87" s="632"/>
      <c r="T87" s="633">
        <v>12.947855182525659</v>
      </c>
      <c r="U87" s="633"/>
      <c r="V87" s="329">
        <v>-6</v>
      </c>
      <c r="W87" s="38">
        <v>265.99</v>
      </c>
    </row>
    <row r="88" spans="1:23" ht="15" customHeight="1">
      <c r="A88" s="338"/>
      <c r="B88" s="338"/>
      <c r="C88" s="338"/>
      <c r="E88" s="644" t="s">
        <v>80</v>
      </c>
      <c r="F88" s="645"/>
      <c r="G88" s="338"/>
      <c r="H88" s="211">
        <v>80.819999999999993</v>
      </c>
      <c r="I88" s="319">
        <v>804</v>
      </c>
      <c r="J88" s="209"/>
      <c r="K88" s="319">
        <v>2300</v>
      </c>
      <c r="L88" s="209">
        <v>1041</v>
      </c>
      <c r="M88" s="209">
        <v>1259</v>
      </c>
      <c r="N88" s="208">
        <v>28.5</v>
      </c>
      <c r="O88" s="209">
        <v>-179</v>
      </c>
      <c r="P88" s="321">
        <v>-7.22</v>
      </c>
      <c r="R88" s="632">
        <v>2691</v>
      </c>
      <c r="S88" s="632"/>
      <c r="T88" s="633">
        <v>33.296213808463257</v>
      </c>
      <c r="U88" s="633"/>
      <c r="V88" s="329">
        <v>-5.5</v>
      </c>
      <c r="W88" s="38">
        <v>80.819999999999993</v>
      </c>
    </row>
    <row r="89" spans="1:23" ht="15" customHeight="1">
      <c r="A89" s="338"/>
      <c r="B89" s="338"/>
      <c r="C89" s="338"/>
      <c r="E89" s="644" t="s">
        <v>81</v>
      </c>
      <c r="F89" s="645"/>
      <c r="G89" s="338"/>
      <c r="H89" s="211">
        <v>20.21</v>
      </c>
      <c r="I89" s="319">
        <v>1342</v>
      </c>
      <c r="J89" s="209"/>
      <c r="K89" s="319">
        <v>3090</v>
      </c>
      <c r="L89" s="209">
        <v>1369</v>
      </c>
      <c r="M89" s="209">
        <v>1721</v>
      </c>
      <c r="N89" s="208">
        <v>152.9</v>
      </c>
      <c r="O89" s="209">
        <v>-419</v>
      </c>
      <c r="P89" s="321">
        <v>-11.9</v>
      </c>
      <c r="R89" s="632">
        <v>3955</v>
      </c>
      <c r="S89" s="632"/>
      <c r="T89" s="633">
        <v>195.7</v>
      </c>
      <c r="U89" s="633"/>
      <c r="V89" s="329">
        <v>-8.8000000000000007</v>
      </c>
      <c r="W89" s="38" t="s">
        <v>767</v>
      </c>
    </row>
    <row r="90" spans="1:23" ht="15" customHeight="1">
      <c r="A90" s="338"/>
      <c r="B90" s="338"/>
      <c r="C90" s="338"/>
      <c r="E90" s="644" t="s">
        <v>82</v>
      </c>
      <c r="F90" s="645"/>
      <c r="G90" s="338"/>
      <c r="H90" s="211">
        <v>25.24</v>
      </c>
      <c r="I90" s="319">
        <v>798</v>
      </c>
      <c r="J90" s="209"/>
      <c r="K90" s="319">
        <v>1844</v>
      </c>
      <c r="L90" s="209">
        <v>829</v>
      </c>
      <c r="M90" s="209">
        <v>1015</v>
      </c>
      <c r="N90" s="208">
        <v>73.099999999999994</v>
      </c>
      <c r="O90" s="209">
        <v>-249</v>
      </c>
      <c r="P90" s="321">
        <v>-11.89</v>
      </c>
      <c r="R90" s="632">
        <v>2224</v>
      </c>
      <c r="S90" s="632"/>
      <c r="T90" s="633">
        <v>88.1</v>
      </c>
      <c r="U90" s="633"/>
      <c r="V90" s="329">
        <v>-10.4</v>
      </c>
      <c r="W90" s="38" t="s">
        <v>768</v>
      </c>
    </row>
    <row r="91" spans="1:23" ht="15" customHeight="1">
      <c r="A91" s="338"/>
      <c r="B91" s="338"/>
      <c r="C91" s="338"/>
      <c r="E91" s="644" t="s">
        <v>83</v>
      </c>
      <c r="F91" s="645"/>
      <c r="G91" s="338"/>
      <c r="H91" s="211">
        <v>91.8</v>
      </c>
      <c r="I91" s="319">
        <v>2863</v>
      </c>
      <c r="J91" s="209"/>
      <c r="K91" s="319">
        <v>6757</v>
      </c>
      <c r="L91" s="209">
        <v>3011</v>
      </c>
      <c r="M91" s="209">
        <v>3746</v>
      </c>
      <c r="N91" s="208">
        <v>73.599999999999994</v>
      </c>
      <c r="O91" s="209">
        <v>-952</v>
      </c>
      <c r="P91" s="321">
        <v>-12.34</v>
      </c>
      <c r="R91" s="632">
        <v>8298</v>
      </c>
      <c r="S91" s="632"/>
      <c r="T91" s="633">
        <v>90.392156862745097</v>
      </c>
      <c r="U91" s="633"/>
      <c r="V91" s="329">
        <v>-9.4</v>
      </c>
      <c r="W91" s="38">
        <v>91.8</v>
      </c>
    </row>
    <row r="92" spans="1:23" ht="15" customHeight="1">
      <c r="A92" s="338"/>
      <c r="B92" s="338"/>
      <c r="C92" s="338"/>
      <c r="E92" s="337"/>
      <c r="F92" s="338"/>
      <c r="G92" s="338"/>
      <c r="H92" s="211"/>
      <c r="I92" s="319"/>
      <c r="J92" s="209"/>
      <c r="K92" s="319"/>
      <c r="L92" s="209"/>
      <c r="M92" s="209"/>
      <c r="N92" s="208"/>
      <c r="O92" s="209"/>
      <c r="P92" s="321"/>
      <c r="R92" s="329"/>
      <c r="S92" s="329"/>
      <c r="T92" s="330"/>
      <c r="U92" s="330"/>
      <c r="V92" s="329"/>
      <c r="W92" s="22"/>
    </row>
    <row r="93" spans="1:23" s="13" customFormat="1" ht="15" customHeight="1">
      <c r="A93" s="658" t="s">
        <v>565</v>
      </c>
      <c r="B93" s="658"/>
      <c r="C93" s="658"/>
      <c r="E93" s="77"/>
      <c r="F93" s="78"/>
      <c r="G93" s="340"/>
      <c r="H93" s="202">
        <v>291.2</v>
      </c>
      <c r="I93" s="322">
        <v>15077</v>
      </c>
      <c r="J93" s="203"/>
      <c r="K93" s="322">
        <v>38748</v>
      </c>
      <c r="L93" s="203">
        <v>18259</v>
      </c>
      <c r="M93" s="203">
        <v>20489</v>
      </c>
      <c r="N93" s="208">
        <v>133.1</v>
      </c>
      <c r="O93" s="203">
        <v>-2721</v>
      </c>
      <c r="P93" s="325">
        <v>-6.56</v>
      </c>
      <c r="R93" s="638">
        <v>43352</v>
      </c>
      <c r="S93" s="638"/>
      <c r="T93" s="641">
        <v>148.94523465952037</v>
      </c>
      <c r="U93" s="641"/>
      <c r="V93" s="334">
        <v>-4.7</v>
      </c>
      <c r="W93" s="36">
        <v>291.06</v>
      </c>
    </row>
    <row r="94" spans="1:23" ht="15" customHeight="1">
      <c r="A94" s="79"/>
      <c r="B94" s="79"/>
      <c r="C94" s="79"/>
      <c r="D94" s="79"/>
      <c r="E94" s="644" t="s">
        <v>57</v>
      </c>
      <c r="F94" s="645"/>
      <c r="G94" s="80"/>
      <c r="H94" s="206">
        <v>151.83000000000001</v>
      </c>
      <c r="I94" s="58">
        <v>12363</v>
      </c>
      <c r="J94" s="207"/>
      <c r="K94" s="319">
        <v>31165</v>
      </c>
      <c r="L94" s="207">
        <v>14675</v>
      </c>
      <c r="M94" s="207">
        <v>16490</v>
      </c>
      <c r="N94" s="208">
        <v>205.3</v>
      </c>
      <c r="O94" s="209">
        <v>-1953</v>
      </c>
      <c r="P94" s="321">
        <v>-5.89</v>
      </c>
      <c r="R94" s="633">
        <v>34346</v>
      </c>
      <c r="S94" s="633"/>
      <c r="T94" s="633">
        <v>226.21352828821708</v>
      </c>
      <c r="U94" s="633"/>
      <c r="V94" s="329">
        <v>-4</v>
      </c>
      <c r="W94" s="37">
        <v>151.83000000000001</v>
      </c>
    </row>
    <row r="95" spans="1:23" ht="15" customHeight="1">
      <c r="A95" s="338"/>
      <c r="B95" s="338"/>
      <c r="C95" s="338"/>
      <c r="E95" s="644" t="s">
        <v>84</v>
      </c>
      <c r="F95" s="645"/>
      <c r="G95" s="338"/>
      <c r="H95" s="211">
        <v>139.19</v>
      </c>
      <c r="I95" s="319">
        <v>2714</v>
      </c>
      <c r="J95" s="209"/>
      <c r="K95" s="319">
        <v>7583</v>
      </c>
      <c r="L95" s="209">
        <v>3584</v>
      </c>
      <c r="M95" s="209">
        <v>3999</v>
      </c>
      <c r="N95" s="208">
        <v>54.5</v>
      </c>
      <c r="O95" s="209">
        <v>-768</v>
      </c>
      <c r="P95" s="321">
        <v>-9.19</v>
      </c>
      <c r="R95" s="632">
        <v>9006</v>
      </c>
      <c r="S95" s="632"/>
      <c r="T95" s="633">
        <v>64.702924060636548</v>
      </c>
      <c r="U95" s="633"/>
      <c r="V95" s="329">
        <v>-7.2</v>
      </c>
      <c r="W95" s="38">
        <v>139.19</v>
      </c>
    </row>
    <row r="96" spans="1:23" ht="15" customHeight="1">
      <c r="A96" s="338"/>
      <c r="B96" s="338"/>
      <c r="C96" s="338"/>
      <c r="E96" s="337"/>
      <c r="F96" s="338"/>
      <c r="G96" s="338"/>
      <c r="H96" s="211"/>
      <c r="I96" s="319"/>
      <c r="J96" s="209"/>
      <c r="K96" s="319"/>
      <c r="L96" s="209"/>
      <c r="M96" s="209"/>
      <c r="N96" s="208"/>
      <c r="O96" s="209"/>
      <c r="P96" s="321"/>
      <c r="R96" s="329"/>
      <c r="S96" s="329"/>
      <c r="T96" s="330"/>
      <c r="U96" s="330"/>
      <c r="V96" s="329"/>
      <c r="W96" s="38"/>
    </row>
    <row r="97" spans="1:23" ht="15" customHeight="1">
      <c r="A97" s="660" t="s">
        <v>648</v>
      </c>
      <c r="B97" s="660"/>
      <c r="C97" s="660"/>
      <c r="D97" s="344"/>
      <c r="E97" s="646" t="s">
        <v>58</v>
      </c>
      <c r="F97" s="647"/>
      <c r="G97" s="349"/>
      <c r="H97" s="345">
        <v>79.48</v>
      </c>
      <c r="I97" s="327">
        <v>7518</v>
      </c>
      <c r="J97" s="212"/>
      <c r="K97" s="212">
        <v>17969</v>
      </c>
      <c r="L97" s="212">
        <v>8346</v>
      </c>
      <c r="M97" s="212">
        <v>9623</v>
      </c>
      <c r="N97" s="204">
        <v>226.1</v>
      </c>
      <c r="O97" s="203">
        <v>-1948</v>
      </c>
      <c r="P97" s="325">
        <v>-9.7799999999999994</v>
      </c>
      <c r="R97" s="641">
        <v>21456</v>
      </c>
      <c r="S97" s="641"/>
      <c r="T97" s="641">
        <v>269.88679245283021</v>
      </c>
      <c r="U97" s="641"/>
      <c r="V97" s="334">
        <v>-7.4</v>
      </c>
      <c r="W97" s="34">
        <v>79.5</v>
      </c>
    </row>
    <row r="98" spans="1:23" ht="15" customHeight="1">
      <c r="A98" s="79"/>
      <c r="B98" s="79"/>
      <c r="C98" s="79"/>
      <c r="D98" s="79"/>
      <c r="E98" s="337"/>
      <c r="F98" s="338"/>
      <c r="G98" s="80"/>
      <c r="H98" s="206"/>
      <c r="I98" s="58"/>
      <c r="J98" s="207"/>
      <c r="K98" s="207"/>
      <c r="L98" s="207"/>
      <c r="M98" s="207"/>
      <c r="N98" s="208"/>
      <c r="O98" s="209"/>
      <c r="P98" s="321"/>
      <c r="R98" s="35"/>
      <c r="S98" s="35"/>
      <c r="T98" s="330"/>
      <c r="U98" s="330"/>
      <c r="V98" s="329"/>
      <c r="W98" s="37"/>
    </row>
    <row r="99" spans="1:23" s="13" customFormat="1" ht="15" customHeight="1">
      <c r="A99" s="658" t="s">
        <v>566</v>
      </c>
      <c r="B99" s="658"/>
      <c r="C99" s="658"/>
      <c r="E99" s="77"/>
      <c r="F99" s="78"/>
      <c r="G99" s="340"/>
      <c r="H99" s="202">
        <v>477.53</v>
      </c>
      <c r="I99" s="322">
        <v>9100</v>
      </c>
      <c r="J99" s="203"/>
      <c r="K99" s="322">
        <v>22332</v>
      </c>
      <c r="L99" s="203">
        <v>10350</v>
      </c>
      <c r="M99" s="203">
        <v>11982</v>
      </c>
      <c r="N99" s="204">
        <v>46.8</v>
      </c>
      <c r="O99" s="203">
        <v>-2091</v>
      </c>
      <c r="P99" s="325">
        <v>-8.56</v>
      </c>
      <c r="R99" s="638">
        <v>26534</v>
      </c>
      <c r="S99" s="638"/>
      <c r="T99" s="641">
        <v>55.5</v>
      </c>
      <c r="U99" s="641"/>
      <c r="V99" s="334">
        <v>-7.5</v>
      </c>
      <c r="W99" s="36" t="s">
        <v>769</v>
      </c>
    </row>
    <row r="100" spans="1:23" ht="15" customHeight="1">
      <c r="A100" s="79"/>
      <c r="B100" s="79"/>
      <c r="C100" s="79"/>
      <c r="D100" s="79"/>
      <c r="E100" s="644" t="s">
        <v>59</v>
      </c>
      <c r="F100" s="645"/>
      <c r="G100" s="80"/>
      <c r="H100" s="211">
        <v>200.83</v>
      </c>
      <c r="I100" s="58">
        <v>5734</v>
      </c>
      <c r="J100" s="207"/>
      <c r="K100" s="319">
        <v>13483</v>
      </c>
      <c r="L100" s="207">
        <v>6223</v>
      </c>
      <c r="M100" s="207">
        <v>7260</v>
      </c>
      <c r="N100" s="208">
        <v>67.099999999999994</v>
      </c>
      <c r="O100" s="209">
        <v>-1252</v>
      </c>
      <c r="P100" s="321">
        <v>-8.49</v>
      </c>
      <c r="R100" s="633">
        <v>16161</v>
      </c>
      <c r="S100" s="633"/>
      <c r="T100" s="633">
        <v>80.471045162575308</v>
      </c>
      <c r="U100" s="633"/>
      <c r="V100" s="329">
        <v>-7.6</v>
      </c>
      <c r="W100" s="37">
        <v>200.83</v>
      </c>
    </row>
    <row r="101" spans="1:23" ht="15" customHeight="1">
      <c r="A101" s="338"/>
      <c r="B101" s="338"/>
      <c r="C101" s="338"/>
      <c r="E101" s="644" t="s">
        <v>92</v>
      </c>
      <c r="F101" s="645"/>
      <c r="G101" s="338"/>
      <c r="H101" s="211">
        <v>50.32</v>
      </c>
      <c r="I101" s="319">
        <v>1090</v>
      </c>
      <c r="J101" s="209"/>
      <c r="K101" s="319">
        <v>2833</v>
      </c>
      <c r="L101" s="209">
        <v>1317</v>
      </c>
      <c r="M101" s="209">
        <v>1516</v>
      </c>
      <c r="N101" s="208">
        <v>56.3</v>
      </c>
      <c r="O101" s="209">
        <v>-157</v>
      </c>
      <c r="P101" s="321">
        <v>-5.25</v>
      </c>
      <c r="R101" s="632">
        <v>3297</v>
      </c>
      <c r="S101" s="632"/>
      <c r="T101" s="633">
        <v>65.520667726550073</v>
      </c>
      <c r="U101" s="633"/>
      <c r="V101" s="329">
        <v>-8</v>
      </c>
      <c r="W101" s="38">
        <v>50.32</v>
      </c>
    </row>
    <row r="102" spans="1:23" ht="15" customHeight="1">
      <c r="A102" s="338"/>
      <c r="B102" s="338"/>
      <c r="C102" s="338"/>
      <c r="E102" s="644" t="s">
        <v>93</v>
      </c>
      <c r="F102" s="645"/>
      <c r="G102" s="338"/>
      <c r="H102" s="211">
        <v>142.69</v>
      </c>
      <c r="I102" s="319">
        <v>1452</v>
      </c>
      <c r="J102" s="209"/>
      <c r="K102" s="319">
        <v>3865</v>
      </c>
      <c r="L102" s="209">
        <v>1809</v>
      </c>
      <c r="M102" s="209">
        <v>2056</v>
      </c>
      <c r="N102" s="208">
        <v>27.1</v>
      </c>
      <c r="O102" s="209">
        <v>-452</v>
      </c>
      <c r="P102" s="321">
        <v>-10.47</v>
      </c>
      <c r="R102" s="632">
        <v>4541</v>
      </c>
      <c r="S102" s="632"/>
      <c r="T102" s="633">
        <v>31.8</v>
      </c>
      <c r="U102" s="633"/>
      <c r="V102" s="329">
        <v>-3.9</v>
      </c>
      <c r="W102" s="38" t="s">
        <v>770</v>
      </c>
    </row>
    <row r="103" spans="1:23" ht="15" customHeight="1">
      <c r="A103" s="338"/>
      <c r="B103" s="338"/>
      <c r="C103" s="338"/>
      <c r="E103" s="644" t="s">
        <v>94</v>
      </c>
      <c r="F103" s="645"/>
      <c r="G103" s="338"/>
      <c r="H103" s="211">
        <v>83.83</v>
      </c>
      <c r="I103" s="319">
        <v>824</v>
      </c>
      <c r="J103" s="209"/>
      <c r="K103" s="319">
        <v>2151</v>
      </c>
      <c r="L103" s="209">
        <v>1001</v>
      </c>
      <c r="M103" s="209">
        <v>1150</v>
      </c>
      <c r="N103" s="208">
        <v>25.7</v>
      </c>
      <c r="O103" s="209">
        <v>-230</v>
      </c>
      <c r="P103" s="321">
        <v>-9.6590000000000007</v>
      </c>
      <c r="R103" s="632">
        <v>2535</v>
      </c>
      <c r="S103" s="632"/>
      <c r="T103" s="633">
        <v>30.239770965048312</v>
      </c>
      <c r="U103" s="633"/>
      <c r="V103" s="329">
        <v>-12.3</v>
      </c>
      <c r="W103" s="38">
        <v>83.83</v>
      </c>
    </row>
    <row r="104" spans="1:23" ht="15" customHeight="1">
      <c r="A104" s="338"/>
      <c r="B104" s="338"/>
      <c r="C104" s="338"/>
      <c r="E104" s="337"/>
      <c r="F104" s="338"/>
      <c r="G104" s="338"/>
      <c r="H104" s="211"/>
      <c r="I104" s="319"/>
      <c r="J104" s="209"/>
      <c r="K104" s="319"/>
      <c r="L104" s="209"/>
      <c r="M104" s="209"/>
      <c r="N104" s="204"/>
      <c r="O104" s="209"/>
      <c r="P104" s="321"/>
      <c r="R104" s="329"/>
      <c r="S104" s="329"/>
      <c r="T104" s="330"/>
      <c r="U104" s="330"/>
      <c r="V104" s="330"/>
      <c r="W104" s="23"/>
    </row>
    <row r="105" spans="1:23" s="13" customFormat="1" ht="15" customHeight="1">
      <c r="A105" s="658" t="s">
        <v>567</v>
      </c>
      <c r="B105" s="658"/>
      <c r="C105" s="658"/>
      <c r="E105" s="77"/>
      <c r="F105" s="78"/>
      <c r="G105" s="340"/>
      <c r="H105" s="202">
        <v>206.24</v>
      </c>
      <c r="I105" s="322">
        <v>9572</v>
      </c>
      <c r="J105" s="203"/>
      <c r="K105" s="322">
        <v>22853</v>
      </c>
      <c r="L105" s="203">
        <v>10755</v>
      </c>
      <c r="M105" s="203">
        <v>12098</v>
      </c>
      <c r="N105" s="204">
        <v>110.8</v>
      </c>
      <c r="O105" s="203">
        <v>-1053</v>
      </c>
      <c r="P105" s="325">
        <v>-4.4000000000000004</v>
      </c>
      <c r="R105" s="638">
        <v>25114</v>
      </c>
      <c r="S105" s="638"/>
      <c r="T105" s="641">
        <v>121.53503677893923</v>
      </c>
      <c r="U105" s="641"/>
      <c r="V105" s="335">
        <v>-4.2</v>
      </c>
      <c r="W105" s="42">
        <v>206.64</v>
      </c>
    </row>
    <row r="106" spans="1:23" s="17" customFormat="1" ht="15" customHeight="1">
      <c r="A106" s="338"/>
      <c r="B106" s="338"/>
      <c r="C106" s="338"/>
      <c r="D106" s="338"/>
      <c r="E106" s="644" t="s">
        <v>796</v>
      </c>
      <c r="F106" s="645"/>
      <c r="G106" s="80"/>
      <c r="H106" s="206">
        <v>124.57</v>
      </c>
      <c r="I106" s="58">
        <v>7021</v>
      </c>
      <c r="J106" s="58"/>
      <c r="K106" s="319">
        <v>16888</v>
      </c>
      <c r="L106" s="58">
        <v>7994</v>
      </c>
      <c r="M106" s="58">
        <v>8894</v>
      </c>
      <c r="N106" s="208">
        <v>135.6</v>
      </c>
      <c r="O106" s="209">
        <v>-390</v>
      </c>
      <c r="P106" s="321">
        <v>-2.2570000000000001</v>
      </c>
      <c r="R106" s="632">
        <v>17863</v>
      </c>
      <c r="S106" s="632"/>
      <c r="T106" s="633">
        <v>143.39728666613149</v>
      </c>
      <c r="U106" s="633"/>
      <c r="V106" s="329">
        <v>-3.5</v>
      </c>
      <c r="W106" s="22">
        <v>124.57</v>
      </c>
    </row>
    <row r="107" spans="1:23" ht="15" customHeight="1">
      <c r="A107" s="338"/>
      <c r="B107" s="338"/>
      <c r="C107" s="338"/>
      <c r="E107" s="644" t="s">
        <v>63</v>
      </c>
      <c r="F107" s="645"/>
      <c r="G107" s="338"/>
      <c r="H107" s="211">
        <v>44.38</v>
      </c>
      <c r="I107" s="319">
        <v>1314</v>
      </c>
      <c r="J107" s="209"/>
      <c r="K107" s="319">
        <v>3060</v>
      </c>
      <c r="L107" s="209">
        <v>1404</v>
      </c>
      <c r="M107" s="209">
        <v>1656</v>
      </c>
      <c r="N107" s="208">
        <v>68.900000000000006</v>
      </c>
      <c r="O107" s="209">
        <v>-309</v>
      </c>
      <c r="P107" s="321">
        <v>-9.17</v>
      </c>
      <c r="R107" s="632">
        <v>3694</v>
      </c>
      <c r="S107" s="632"/>
      <c r="T107" s="633">
        <v>83.235691753041905</v>
      </c>
      <c r="U107" s="633"/>
      <c r="V107" s="330">
        <v>-6.4</v>
      </c>
      <c r="W107" s="23">
        <v>44.38</v>
      </c>
    </row>
    <row r="108" spans="1:23" ht="15" customHeight="1">
      <c r="A108" s="338"/>
      <c r="B108" s="338"/>
      <c r="C108" s="338"/>
      <c r="E108" s="644" t="s">
        <v>64</v>
      </c>
      <c r="F108" s="645"/>
      <c r="G108" s="338"/>
      <c r="H108" s="211">
        <v>37.65</v>
      </c>
      <c r="I108" s="319">
        <v>1237</v>
      </c>
      <c r="J108" s="209"/>
      <c r="K108" s="319">
        <v>2905</v>
      </c>
      <c r="L108" s="209">
        <v>1357</v>
      </c>
      <c r="M108" s="209">
        <v>1548</v>
      </c>
      <c r="N108" s="208">
        <v>77.2</v>
      </c>
      <c r="O108" s="209">
        <v>-354</v>
      </c>
      <c r="P108" s="321">
        <v>-10.86</v>
      </c>
      <c r="R108" s="632">
        <v>3557</v>
      </c>
      <c r="S108" s="632"/>
      <c r="T108" s="633">
        <v>94.475431606905715</v>
      </c>
      <c r="U108" s="633"/>
      <c r="V108" s="330">
        <v>-5.2</v>
      </c>
      <c r="W108" s="23">
        <v>37.65</v>
      </c>
    </row>
    <row r="109" spans="1:23" ht="15" customHeight="1">
      <c r="E109" s="94"/>
      <c r="F109" s="17"/>
      <c r="G109" s="17"/>
      <c r="H109" s="211"/>
      <c r="I109" s="22"/>
      <c r="J109" s="23"/>
      <c r="K109" s="23"/>
      <c r="L109" s="23"/>
      <c r="M109" s="23"/>
      <c r="N109" s="208"/>
      <c r="O109" s="209"/>
      <c r="P109" s="321"/>
      <c r="R109" s="43"/>
      <c r="S109" s="43"/>
      <c r="T109" s="44"/>
      <c r="U109" s="44"/>
      <c r="V109" s="43"/>
      <c r="W109" s="23"/>
    </row>
    <row r="110" spans="1:23" s="13" customFormat="1" ht="15" customHeight="1">
      <c r="A110" s="658" t="s">
        <v>568</v>
      </c>
      <c r="B110" s="658"/>
      <c r="C110" s="658"/>
      <c r="E110" s="77"/>
      <c r="F110" s="78"/>
      <c r="G110" s="340"/>
      <c r="H110" s="202">
        <v>280.08</v>
      </c>
      <c r="I110" s="322">
        <v>12084</v>
      </c>
      <c r="J110" s="203"/>
      <c r="K110" s="322">
        <v>30185</v>
      </c>
      <c r="L110" s="203">
        <v>14466</v>
      </c>
      <c r="M110" s="203">
        <v>15719</v>
      </c>
      <c r="N110" s="204">
        <v>107.8</v>
      </c>
      <c r="O110" s="203">
        <v>-1898</v>
      </c>
      <c r="P110" s="325">
        <v>-5.91</v>
      </c>
      <c r="R110" s="638">
        <v>33567</v>
      </c>
      <c r="S110" s="638"/>
      <c r="T110" s="641">
        <v>119.87786150494625</v>
      </c>
      <c r="U110" s="641"/>
      <c r="V110" s="335">
        <v>0.6</v>
      </c>
      <c r="W110" s="42">
        <v>280.01</v>
      </c>
    </row>
    <row r="111" spans="1:23" ht="15" customHeight="1">
      <c r="A111" s="338"/>
      <c r="B111" s="338"/>
      <c r="C111" s="338"/>
      <c r="E111" s="644" t="s">
        <v>60</v>
      </c>
      <c r="F111" s="645"/>
      <c r="G111" s="338"/>
      <c r="H111" s="211">
        <v>90.22</v>
      </c>
      <c r="I111" s="319">
        <v>8911</v>
      </c>
      <c r="J111" s="319"/>
      <c r="K111" s="319">
        <v>22091</v>
      </c>
      <c r="L111" s="319">
        <v>10742</v>
      </c>
      <c r="M111" s="319">
        <v>11349</v>
      </c>
      <c r="N111" s="208">
        <v>244.9</v>
      </c>
      <c r="O111" s="209">
        <v>-761</v>
      </c>
      <c r="P111" s="321">
        <v>-3.33</v>
      </c>
      <c r="R111" s="632">
        <v>23647</v>
      </c>
      <c r="S111" s="632"/>
      <c r="T111" s="633">
        <v>262.10374639769452</v>
      </c>
      <c r="U111" s="633"/>
      <c r="V111" s="329">
        <v>4</v>
      </c>
      <c r="W111" s="23">
        <v>90.22</v>
      </c>
    </row>
    <row r="112" spans="1:23" ht="15" customHeight="1">
      <c r="A112" s="338"/>
      <c r="B112" s="338"/>
      <c r="C112" s="338"/>
      <c r="E112" s="644" t="s">
        <v>62</v>
      </c>
      <c r="F112" s="645"/>
      <c r="G112" s="338"/>
      <c r="H112" s="211">
        <v>46.07</v>
      </c>
      <c r="I112" s="319">
        <v>558</v>
      </c>
      <c r="J112" s="209"/>
      <c r="K112" s="319">
        <v>1344</v>
      </c>
      <c r="L112" s="209">
        <v>617</v>
      </c>
      <c r="M112" s="209">
        <v>727</v>
      </c>
      <c r="N112" s="208">
        <v>29.2</v>
      </c>
      <c r="O112" s="209">
        <v>-212</v>
      </c>
      <c r="P112" s="321">
        <v>-13.62</v>
      </c>
      <c r="R112" s="632">
        <v>1666</v>
      </c>
      <c r="S112" s="632"/>
      <c r="T112" s="633">
        <v>36.162361623616235</v>
      </c>
      <c r="U112" s="633"/>
      <c r="V112" s="330">
        <v>-12.6</v>
      </c>
      <c r="W112" s="23">
        <v>46.07</v>
      </c>
    </row>
    <row r="113" spans="1:23" ht="15" customHeight="1">
      <c r="A113" s="338"/>
      <c r="B113" s="338"/>
      <c r="C113" s="338"/>
      <c r="E113" s="644" t="s">
        <v>70</v>
      </c>
      <c r="F113" s="645"/>
      <c r="G113" s="338"/>
      <c r="H113" s="211">
        <v>143.71</v>
      </c>
      <c r="I113" s="319">
        <v>2615</v>
      </c>
      <c r="J113" s="209"/>
      <c r="K113" s="319">
        <v>6750</v>
      </c>
      <c r="L113" s="209">
        <v>3107</v>
      </c>
      <c r="M113" s="209">
        <v>3643</v>
      </c>
      <c r="N113" s="208">
        <v>47</v>
      </c>
      <c r="O113" s="209">
        <v>-925</v>
      </c>
      <c r="P113" s="321">
        <v>-12.05</v>
      </c>
      <c r="R113" s="632">
        <v>8254</v>
      </c>
      <c r="S113" s="632"/>
      <c r="T113" s="633">
        <v>57.435112379096786</v>
      </c>
      <c r="U113" s="633"/>
      <c r="V113" s="330">
        <v>-5.2</v>
      </c>
      <c r="W113" s="23">
        <v>143.71</v>
      </c>
    </row>
    <row r="114" spans="1:23" ht="15" customHeight="1">
      <c r="E114" s="94"/>
      <c r="F114" s="17"/>
      <c r="G114" s="17"/>
      <c r="H114" s="211"/>
      <c r="I114" s="22"/>
      <c r="J114" s="23"/>
      <c r="K114" s="23"/>
      <c r="L114" s="23"/>
      <c r="M114" s="23"/>
      <c r="N114" s="208"/>
      <c r="O114" s="209"/>
      <c r="P114" s="321"/>
      <c r="R114" s="43"/>
      <c r="S114" s="43"/>
      <c r="T114" s="335" t="s">
        <v>782</v>
      </c>
      <c r="U114" s="335"/>
      <c r="V114" s="43"/>
      <c r="W114" s="23"/>
    </row>
    <row r="115" spans="1:23" s="13" customFormat="1" ht="15" customHeight="1">
      <c r="A115" s="658" t="s">
        <v>569</v>
      </c>
      <c r="B115" s="658"/>
      <c r="C115" s="658"/>
      <c r="E115" s="77"/>
      <c r="F115" s="78"/>
      <c r="G115" s="340"/>
      <c r="H115" s="202">
        <v>439.05</v>
      </c>
      <c r="I115" s="322">
        <v>22524</v>
      </c>
      <c r="J115" s="203"/>
      <c r="K115" s="322">
        <v>56258</v>
      </c>
      <c r="L115" s="203">
        <v>26281</v>
      </c>
      <c r="M115" s="203">
        <v>29977</v>
      </c>
      <c r="N115" s="204">
        <v>128.1</v>
      </c>
      <c r="O115" s="203">
        <v>-2750</v>
      </c>
      <c r="P115" s="325">
        <v>-4.6603899999999996</v>
      </c>
      <c r="R115" s="638">
        <v>60809</v>
      </c>
      <c r="S115" s="638"/>
      <c r="T115" s="641">
        <v>138.47923118965204</v>
      </c>
      <c r="U115" s="641"/>
      <c r="V115" s="335">
        <v>-2.5</v>
      </c>
      <c r="W115" s="42">
        <v>439.12</v>
      </c>
    </row>
    <row r="116" spans="1:23" ht="15" customHeight="1">
      <c r="A116" s="338"/>
      <c r="B116" s="338"/>
      <c r="C116" s="338"/>
      <c r="E116" s="644" t="s">
        <v>61</v>
      </c>
      <c r="F116" s="645"/>
      <c r="G116" s="338"/>
      <c r="H116" s="211">
        <v>178.3</v>
      </c>
      <c r="I116" s="319">
        <v>18377</v>
      </c>
      <c r="J116" s="209"/>
      <c r="K116" s="319">
        <v>45982</v>
      </c>
      <c r="L116" s="209">
        <v>21551</v>
      </c>
      <c r="M116" s="209">
        <v>24431</v>
      </c>
      <c r="N116" s="208">
        <v>257.89999999999998</v>
      </c>
      <c r="O116" s="209">
        <v>-1568</v>
      </c>
      <c r="P116" s="321">
        <v>-3.2970000000000002</v>
      </c>
      <c r="R116" s="632">
        <v>48490</v>
      </c>
      <c r="S116" s="632"/>
      <c r="T116" s="633">
        <v>271.9573752103197</v>
      </c>
      <c r="U116" s="633"/>
      <c r="V116" s="330">
        <v>-1.7</v>
      </c>
      <c r="W116" s="23">
        <v>178.3</v>
      </c>
    </row>
    <row r="117" spans="1:23" ht="15" customHeight="1">
      <c r="A117" s="338"/>
      <c r="B117" s="338"/>
      <c r="C117" s="338"/>
      <c r="E117" s="644" t="s">
        <v>106</v>
      </c>
      <c r="F117" s="645"/>
      <c r="G117" s="338"/>
      <c r="H117" s="211">
        <v>113.62</v>
      </c>
      <c r="I117" s="319">
        <v>1568</v>
      </c>
      <c r="J117" s="209"/>
      <c r="K117" s="319">
        <v>3916</v>
      </c>
      <c r="L117" s="209">
        <v>1788</v>
      </c>
      <c r="M117" s="209">
        <v>2128</v>
      </c>
      <c r="N117" s="208">
        <v>34.5</v>
      </c>
      <c r="O117" s="209">
        <v>-402</v>
      </c>
      <c r="P117" s="321">
        <v>-9.3089999999999993</v>
      </c>
      <c r="R117" s="632">
        <v>4693</v>
      </c>
      <c r="S117" s="632"/>
      <c r="T117" s="633">
        <v>41.304347826086953</v>
      </c>
      <c r="U117" s="633"/>
      <c r="V117" s="330">
        <v>-6.2</v>
      </c>
      <c r="W117" s="23">
        <v>113.62</v>
      </c>
    </row>
    <row r="118" spans="1:23" ht="15" customHeight="1">
      <c r="A118" s="338"/>
      <c r="B118" s="338"/>
      <c r="C118" s="338"/>
      <c r="E118" s="644" t="s">
        <v>107</v>
      </c>
      <c r="F118" s="645"/>
      <c r="G118" s="338"/>
      <c r="H118" s="211">
        <v>147.16999999999999</v>
      </c>
      <c r="I118" s="319">
        <v>2579</v>
      </c>
      <c r="J118" s="209"/>
      <c r="K118" s="319">
        <v>6360</v>
      </c>
      <c r="L118" s="209">
        <v>2942</v>
      </c>
      <c r="M118" s="209">
        <v>3418</v>
      </c>
      <c r="N118" s="208">
        <v>43.2</v>
      </c>
      <c r="O118" s="209">
        <v>-780</v>
      </c>
      <c r="P118" s="321">
        <v>-10.92</v>
      </c>
      <c r="R118" s="632">
        <v>7626</v>
      </c>
      <c r="S118" s="632"/>
      <c r="T118" s="633">
        <v>51.817625874838626</v>
      </c>
      <c r="U118" s="633"/>
      <c r="V118" s="329">
        <v>-5.0999999999999996</v>
      </c>
      <c r="W118" s="23">
        <v>147.16999999999999</v>
      </c>
    </row>
    <row r="119" spans="1:23" ht="15" customHeight="1">
      <c r="E119" s="94"/>
      <c r="F119" s="17"/>
      <c r="G119" s="17"/>
      <c r="H119" s="211"/>
      <c r="I119" s="22"/>
      <c r="J119" s="23"/>
      <c r="K119" s="23"/>
      <c r="L119" s="23"/>
      <c r="M119" s="23"/>
      <c r="N119" s="208"/>
      <c r="O119" s="209"/>
      <c r="P119" s="321"/>
      <c r="R119" s="43"/>
      <c r="S119" s="43"/>
      <c r="T119" s="335" t="s">
        <v>782</v>
      </c>
      <c r="U119" s="335"/>
      <c r="V119" s="43"/>
      <c r="W119" s="23"/>
    </row>
    <row r="120" spans="1:23" s="13" customFormat="1" ht="15" customHeight="1">
      <c r="A120" s="658" t="s">
        <v>570</v>
      </c>
      <c r="B120" s="658"/>
      <c r="C120" s="658"/>
      <c r="E120" s="77"/>
      <c r="F120" s="95"/>
      <c r="G120" s="340"/>
      <c r="H120" s="202">
        <v>603.14</v>
      </c>
      <c r="I120" s="322">
        <v>14326</v>
      </c>
      <c r="J120" s="203"/>
      <c r="K120" s="322">
        <v>36584</v>
      </c>
      <c r="L120" s="203">
        <v>16934</v>
      </c>
      <c r="M120" s="203">
        <v>19650</v>
      </c>
      <c r="N120" s="204">
        <v>60.7</v>
      </c>
      <c r="O120" s="203">
        <v>-2868</v>
      </c>
      <c r="P120" s="325">
        <v>-7.26</v>
      </c>
      <c r="R120" s="638">
        <v>41548</v>
      </c>
      <c r="S120" s="638"/>
      <c r="T120" s="641">
        <v>68.861044815698747</v>
      </c>
      <c r="U120" s="641"/>
      <c r="V120" s="335">
        <v>-4.2</v>
      </c>
      <c r="W120" s="42">
        <v>603.36</v>
      </c>
    </row>
    <row r="121" spans="1:23" ht="15" customHeight="1">
      <c r="A121" s="338"/>
      <c r="B121" s="338"/>
      <c r="C121" s="338"/>
      <c r="E121" s="644" t="s">
        <v>85</v>
      </c>
      <c r="F121" s="645"/>
      <c r="G121" s="338"/>
      <c r="H121" s="211">
        <v>162.16999999999999</v>
      </c>
      <c r="I121" s="319">
        <v>6715</v>
      </c>
      <c r="J121" s="209"/>
      <c r="K121" s="319">
        <v>16959</v>
      </c>
      <c r="L121" s="209">
        <v>7888</v>
      </c>
      <c r="M121" s="209">
        <v>9071</v>
      </c>
      <c r="N121" s="208">
        <v>104.6</v>
      </c>
      <c r="O121" s="209">
        <v>-655</v>
      </c>
      <c r="P121" s="321">
        <v>-3.7</v>
      </c>
      <c r="R121" s="632">
        <v>18058</v>
      </c>
      <c r="S121" s="632"/>
      <c r="T121" s="633">
        <v>111.35228463957576</v>
      </c>
      <c r="U121" s="633"/>
      <c r="V121" s="330">
        <v>-1</v>
      </c>
      <c r="W121" s="23">
        <v>162.16999999999999</v>
      </c>
    </row>
    <row r="122" spans="1:23" ht="15" customHeight="1">
      <c r="A122" s="96"/>
      <c r="B122" s="338"/>
      <c r="C122" s="338"/>
      <c r="E122" s="644" t="s">
        <v>86</v>
      </c>
      <c r="F122" s="645"/>
      <c r="G122" s="338"/>
      <c r="H122" s="211">
        <v>47.18</v>
      </c>
      <c r="I122" s="319">
        <v>824</v>
      </c>
      <c r="J122" s="209"/>
      <c r="K122" s="319">
        <v>1960</v>
      </c>
      <c r="L122" s="209">
        <v>888</v>
      </c>
      <c r="M122" s="209">
        <v>1072</v>
      </c>
      <c r="N122" s="208">
        <v>41.5</v>
      </c>
      <c r="O122" s="209">
        <v>-222</v>
      </c>
      <c r="P122" s="321">
        <v>-10.17</v>
      </c>
      <c r="R122" s="632">
        <v>2436</v>
      </c>
      <c r="S122" s="632"/>
      <c r="T122" s="633">
        <v>51.632047477744806</v>
      </c>
      <c r="U122" s="633"/>
      <c r="V122" s="330">
        <v>-3.4</v>
      </c>
      <c r="W122" s="23">
        <v>47.18</v>
      </c>
    </row>
    <row r="123" spans="1:23" ht="15" customHeight="1">
      <c r="A123" s="338"/>
      <c r="B123" s="338"/>
      <c r="C123" s="338"/>
      <c r="E123" s="644" t="s">
        <v>87</v>
      </c>
      <c r="F123" s="645"/>
      <c r="G123" s="338"/>
      <c r="H123" s="211">
        <v>147.96</v>
      </c>
      <c r="I123" s="319">
        <v>2016</v>
      </c>
      <c r="J123" s="209"/>
      <c r="K123" s="319">
        <v>4995</v>
      </c>
      <c r="L123" s="209">
        <v>2293</v>
      </c>
      <c r="M123" s="209">
        <v>2702</v>
      </c>
      <c r="N123" s="208">
        <v>33.799999999999997</v>
      </c>
      <c r="O123" s="209">
        <v>-692</v>
      </c>
      <c r="P123" s="321">
        <v>-12.16</v>
      </c>
      <c r="R123" s="632">
        <v>6180</v>
      </c>
      <c r="S123" s="632"/>
      <c r="T123" s="633">
        <v>41.768045417680455</v>
      </c>
      <c r="U123" s="633"/>
      <c r="V123" s="330">
        <v>-5.6</v>
      </c>
      <c r="W123" s="23">
        <v>147.96</v>
      </c>
    </row>
    <row r="124" spans="1:23" ht="15" customHeight="1">
      <c r="A124" s="338"/>
      <c r="B124" s="338"/>
      <c r="C124" s="338"/>
      <c r="E124" s="644" t="s">
        <v>88</v>
      </c>
      <c r="F124" s="645"/>
      <c r="G124" s="338"/>
      <c r="H124" s="211">
        <v>68.39</v>
      </c>
      <c r="I124" s="319">
        <v>1047</v>
      </c>
      <c r="J124" s="209"/>
      <c r="K124" s="319">
        <v>2582</v>
      </c>
      <c r="L124" s="209">
        <v>1208</v>
      </c>
      <c r="M124" s="209">
        <v>1374</v>
      </c>
      <c r="N124" s="208">
        <v>37.799999999999997</v>
      </c>
      <c r="O124" s="209">
        <v>-328</v>
      </c>
      <c r="P124" s="321">
        <v>-11.27</v>
      </c>
      <c r="R124" s="632">
        <v>3228</v>
      </c>
      <c r="S124" s="632"/>
      <c r="T124" s="633">
        <v>47.199883023833891</v>
      </c>
      <c r="U124" s="633"/>
      <c r="V124" s="330">
        <v>-5.9</v>
      </c>
      <c r="W124" s="23">
        <v>68.39</v>
      </c>
    </row>
    <row r="125" spans="1:23" ht="15" customHeight="1">
      <c r="A125" s="338"/>
      <c r="B125" s="338"/>
      <c r="C125" s="338"/>
      <c r="E125" s="644" t="s">
        <v>89</v>
      </c>
      <c r="F125" s="645"/>
      <c r="G125" s="338"/>
      <c r="H125" s="211">
        <v>109.49</v>
      </c>
      <c r="I125" s="319">
        <v>1665</v>
      </c>
      <c r="J125" s="209"/>
      <c r="K125" s="319">
        <v>4291</v>
      </c>
      <c r="L125" s="209">
        <v>1960</v>
      </c>
      <c r="M125" s="209">
        <v>2331</v>
      </c>
      <c r="N125" s="208">
        <v>39.200000000000003</v>
      </c>
      <c r="O125" s="209">
        <v>-448</v>
      </c>
      <c r="P125" s="321">
        <v>-9.4499999999999993</v>
      </c>
      <c r="R125" s="632">
        <v>5133</v>
      </c>
      <c r="S125" s="632"/>
      <c r="T125" s="633">
        <v>46.880993698054617</v>
      </c>
      <c r="U125" s="633"/>
      <c r="V125" s="330">
        <v>-7.2</v>
      </c>
      <c r="W125" s="23">
        <v>109.49</v>
      </c>
    </row>
    <row r="126" spans="1:23" ht="15" customHeight="1">
      <c r="A126" s="338"/>
      <c r="B126" s="338"/>
      <c r="C126" s="338"/>
      <c r="E126" s="644" t="s">
        <v>90</v>
      </c>
      <c r="F126" s="645"/>
      <c r="G126" s="338"/>
      <c r="H126" s="211">
        <v>21.43</v>
      </c>
      <c r="I126" s="319">
        <v>732</v>
      </c>
      <c r="J126" s="209"/>
      <c r="K126" s="319">
        <v>2139</v>
      </c>
      <c r="L126" s="209">
        <v>970</v>
      </c>
      <c r="M126" s="209">
        <v>1169</v>
      </c>
      <c r="N126" s="208">
        <v>99.8</v>
      </c>
      <c r="O126" s="209">
        <v>-137</v>
      </c>
      <c r="P126" s="321">
        <v>-6.0190000000000001</v>
      </c>
      <c r="R126" s="632">
        <v>2343</v>
      </c>
      <c r="S126" s="632"/>
      <c r="T126" s="633">
        <v>109.33271115258982</v>
      </c>
      <c r="U126" s="633"/>
      <c r="V126" s="330">
        <v>-10.3</v>
      </c>
      <c r="W126" s="23">
        <v>21.43</v>
      </c>
    </row>
    <row r="127" spans="1:23" ht="15" customHeight="1">
      <c r="A127" s="338"/>
      <c r="B127" s="338"/>
      <c r="C127" s="338"/>
      <c r="E127" s="644" t="s">
        <v>91</v>
      </c>
      <c r="F127" s="645"/>
      <c r="G127" s="338"/>
      <c r="H127" s="211">
        <v>46.74</v>
      </c>
      <c r="I127" s="319">
        <v>1327</v>
      </c>
      <c r="J127" s="209"/>
      <c r="K127" s="319">
        <v>3658</v>
      </c>
      <c r="L127" s="209">
        <v>1727</v>
      </c>
      <c r="M127" s="209">
        <v>1931</v>
      </c>
      <c r="N127" s="208">
        <v>78.3</v>
      </c>
      <c r="O127" s="209">
        <v>-386</v>
      </c>
      <c r="P127" s="321">
        <v>-9.5449999999999999</v>
      </c>
      <c r="R127" s="632">
        <v>4170</v>
      </c>
      <c r="S127" s="632"/>
      <c r="T127" s="633">
        <v>89.216944801026955</v>
      </c>
      <c r="U127" s="633"/>
      <c r="V127" s="330">
        <v>-7.1</v>
      </c>
      <c r="W127" s="23">
        <v>46.74</v>
      </c>
    </row>
    <row r="128" spans="1:23" ht="15" customHeight="1">
      <c r="E128" s="94"/>
      <c r="F128" s="17"/>
      <c r="G128" s="17"/>
      <c r="H128" s="211"/>
      <c r="I128" s="22"/>
      <c r="J128" s="23"/>
      <c r="K128" s="23"/>
      <c r="L128" s="23"/>
      <c r="M128" s="23"/>
      <c r="N128" s="208"/>
      <c r="O128" s="209"/>
      <c r="P128" s="321"/>
      <c r="R128" s="43"/>
      <c r="S128" s="43"/>
      <c r="T128" s="330" t="s">
        <v>782</v>
      </c>
      <c r="U128" s="330"/>
      <c r="V128" s="43"/>
      <c r="W128" s="23"/>
    </row>
    <row r="129" spans="1:23" s="13" customFormat="1" ht="15" customHeight="1">
      <c r="A129" s="658" t="s">
        <v>649</v>
      </c>
      <c r="B129" s="658"/>
      <c r="C129" s="658"/>
      <c r="E129" s="77"/>
      <c r="F129" s="78"/>
      <c r="G129" s="340"/>
      <c r="H129" s="202">
        <v>319.32</v>
      </c>
      <c r="I129" s="322">
        <v>13291</v>
      </c>
      <c r="J129" s="203"/>
      <c r="K129" s="322">
        <v>34262</v>
      </c>
      <c r="L129" s="203">
        <v>16210</v>
      </c>
      <c r="M129" s="203">
        <v>18052</v>
      </c>
      <c r="N129" s="204">
        <v>107.3</v>
      </c>
      <c r="O129" s="203">
        <v>-440</v>
      </c>
      <c r="P129" s="325">
        <v>-1.2679400000000001</v>
      </c>
      <c r="R129" s="638">
        <v>35386</v>
      </c>
      <c r="S129" s="638"/>
      <c r="T129" s="641">
        <v>110.9</v>
      </c>
      <c r="U129" s="641"/>
      <c r="V129" s="335">
        <v>0.4</v>
      </c>
      <c r="W129" s="36" t="s">
        <v>786</v>
      </c>
    </row>
    <row r="130" spans="1:23" ht="15" customHeight="1">
      <c r="A130" s="338"/>
      <c r="B130" s="338"/>
      <c r="C130" s="338"/>
      <c r="E130" s="644" t="s">
        <v>72</v>
      </c>
      <c r="F130" s="645"/>
      <c r="G130" s="338"/>
      <c r="H130" s="211">
        <v>51.1</v>
      </c>
      <c r="I130" s="319">
        <v>6107</v>
      </c>
      <c r="J130" s="209"/>
      <c r="K130" s="319">
        <v>16270</v>
      </c>
      <c r="L130" s="209">
        <v>7672</v>
      </c>
      <c r="M130" s="209">
        <v>8598</v>
      </c>
      <c r="N130" s="208">
        <v>318.39999999999998</v>
      </c>
      <c r="O130" s="209">
        <v>493</v>
      </c>
      <c r="P130" s="321">
        <v>3.1248019999999999</v>
      </c>
      <c r="R130" s="632">
        <v>15401</v>
      </c>
      <c r="S130" s="632"/>
      <c r="T130" s="633">
        <v>301.38943248532291</v>
      </c>
      <c r="U130" s="633"/>
      <c r="V130" s="330">
        <v>6</v>
      </c>
      <c r="W130" s="38">
        <v>51.1</v>
      </c>
    </row>
    <row r="131" spans="1:23" ht="15" customHeight="1">
      <c r="A131" s="338"/>
      <c r="B131" s="338"/>
      <c r="C131" s="338"/>
      <c r="E131" s="644" t="s">
        <v>73</v>
      </c>
      <c r="F131" s="645"/>
      <c r="G131" s="338"/>
      <c r="H131" s="211">
        <v>140.29</v>
      </c>
      <c r="I131" s="319">
        <v>2746</v>
      </c>
      <c r="J131" s="209"/>
      <c r="K131" s="319">
        <v>7552</v>
      </c>
      <c r="L131" s="209">
        <v>3538</v>
      </c>
      <c r="M131" s="209">
        <v>4014</v>
      </c>
      <c r="N131" s="208">
        <v>53.8</v>
      </c>
      <c r="O131" s="209">
        <v>-814</v>
      </c>
      <c r="P131" s="321">
        <v>-9.7289999999999992</v>
      </c>
      <c r="R131" s="632">
        <v>8943</v>
      </c>
      <c r="S131" s="632"/>
      <c r="T131" s="633">
        <v>63.746525055242714</v>
      </c>
      <c r="U131" s="633"/>
      <c r="V131" s="330">
        <v>-4</v>
      </c>
      <c r="W131" s="38">
        <v>140.29</v>
      </c>
    </row>
    <row r="132" spans="1:23" ht="15" customHeight="1">
      <c r="A132" s="338"/>
      <c r="B132" s="338"/>
      <c r="C132" s="338"/>
      <c r="E132" s="644" t="s">
        <v>74</v>
      </c>
      <c r="F132" s="645"/>
      <c r="G132" s="338"/>
      <c r="H132" s="211">
        <v>127.77</v>
      </c>
      <c r="I132" s="319">
        <v>4438</v>
      </c>
      <c r="J132" s="209"/>
      <c r="K132" s="319">
        <v>10440</v>
      </c>
      <c r="L132" s="209">
        <v>5000</v>
      </c>
      <c r="M132" s="209">
        <v>5440</v>
      </c>
      <c r="N132" s="208">
        <v>81.7</v>
      </c>
      <c r="O132" s="209">
        <v>-119</v>
      </c>
      <c r="P132" s="321">
        <v>-1.1200000000000001</v>
      </c>
      <c r="R132" s="632">
        <v>11042</v>
      </c>
      <c r="S132" s="632"/>
      <c r="T132" s="633">
        <v>86.4</v>
      </c>
      <c r="U132" s="633"/>
      <c r="V132" s="330">
        <v>-3.2</v>
      </c>
      <c r="W132" s="38" t="s">
        <v>787</v>
      </c>
    </row>
    <row r="133" spans="1:23" ht="15" customHeight="1">
      <c r="E133" s="94"/>
      <c r="F133" s="17"/>
      <c r="G133" s="17"/>
      <c r="H133" s="211"/>
      <c r="I133" s="22"/>
      <c r="J133" s="23"/>
      <c r="K133" s="23"/>
      <c r="L133" s="23"/>
      <c r="M133" s="23"/>
      <c r="N133" s="208"/>
      <c r="O133" s="209"/>
      <c r="P133" s="321"/>
      <c r="R133" s="44"/>
      <c r="S133" s="44"/>
      <c r="T133" s="335" t="s">
        <v>782</v>
      </c>
      <c r="U133" s="335"/>
      <c r="V133" s="43"/>
      <c r="W133" s="23"/>
    </row>
    <row r="134" spans="1:23" s="13" customFormat="1" ht="15" customHeight="1">
      <c r="A134" s="658" t="s">
        <v>777</v>
      </c>
      <c r="B134" s="658"/>
      <c r="C134" s="658"/>
      <c r="E134" s="77"/>
      <c r="F134" s="78"/>
      <c r="G134" s="340"/>
      <c r="H134" s="202">
        <v>318.08</v>
      </c>
      <c r="I134" s="322">
        <v>12112</v>
      </c>
      <c r="J134" s="203"/>
      <c r="K134" s="322">
        <v>28647</v>
      </c>
      <c r="L134" s="203">
        <v>13588</v>
      </c>
      <c r="M134" s="203">
        <v>15059</v>
      </c>
      <c r="N134" s="204">
        <v>90.1</v>
      </c>
      <c r="O134" s="203">
        <v>-3355</v>
      </c>
      <c r="P134" s="325">
        <v>-10.48</v>
      </c>
      <c r="R134" s="638">
        <v>36675</v>
      </c>
      <c r="S134" s="638"/>
      <c r="T134" s="641">
        <v>112.96781148929617</v>
      </c>
      <c r="U134" s="641"/>
      <c r="V134" s="335">
        <v>-0.4</v>
      </c>
      <c r="W134" s="42">
        <v>317.8</v>
      </c>
    </row>
    <row r="135" spans="1:23" ht="15" customHeight="1">
      <c r="A135" s="645"/>
      <c r="B135" s="645"/>
      <c r="C135" s="645"/>
      <c r="E135" s="644" t="s">
        <v>651</v>
      </c>
      <c r="F135" s="645"/>
      <c r="G135" s="338"/>
      <c r="H135" s="211">
        <v>72.91</v>
      </c>
      <c r="I135" s="319">
        <v>1818</v>
      </c>
      <c r="J135" s="209"/>
      <c r="K135" s="319">
        <v>4344</v>
      </c>
      <c r="L135" s="209">
        <v>1977</v>
      </c>
      <c r="M135" s="209">
        <v>2367</v>
      </c>
      <c r="N135" s="208">
        <v>59.6</v>
      </c>
      <c r="O135" s="209">
        <v>-479</v>
      </c>
      <c r="P135" s="321">
        <v>-9.93</v>
      </c>
      <c r="R135" s="632">
        <v>5249</v>
      </c>
      <c r="S135" s="632"/>
      <c r="T135" s="633">
        <v>360.43795620437959</v>
      </c>
      <c r="U135" s="633"/>
      <c r="V135" s="330">
        <v>-7.4</v>
      </c>
      <c r="W135" s="23">
        <v>72.930000000000007</v>
      </c>
    </row>
    <row r="136" spans="1:23" ht="15" customHeight="1">
      <c r="A136" s="645"/>
      <c r="B136" s="645"/>
      <c r="C136" s="645"/>
      <c r="E136" s="644" t="s">
        <v>66</v>
      </c>
      <c r="F136" s="645"/>
      <c r="G136" s="338"/>
      <c r="H136" s="211">
        <v>112.28</v>
      </c>
      <c r="I136" s="319">
        <v>4486</v>
      </c>
      <c r="J136" s="209"/>
      <c r="K136" s="319">
        <v>10673</v>
      </c>
      <c r="L136" s="209">
        <v>5018</v>
      </c>
      <c r="M136" s="209">
        <v>5655</v>
      </c>
      <c r="N136" s="208">
        <v>95.1</v>
      </c>
      <c r="O136" s="209">
        <v>-1362</v>
      </c>
      <c r="P136" s="321">
        <v>-11.31</v>
      </c>
      <c r="R136" s="632">
        <v>13031</v>
      </c>
      <c r="S136" s="632"/>
      <c r="T136" s="633">
        <v>116.05806911293196</v>
      </c>
      <c r="U136" s="633"/>
      <c r="V136" s="330">
        <v>-5.5</v>
      </c>
      <c r="W136" s="23">
        <v>112.28</v>
      </c>
    </row>
    <row r="137" spans="1:23" ht="15" customHeight="1">
      <c r="A137" s="645"/>
      <c r="B137" s="645"/>
      <c r="C137" s="645"/>
      <c r="E137" s="644" t="s">
        <v>67</v>
      </c>
      <c r="F137" s="645"/>
      <c r="G137" s="338"/>
      <c r="H137" s="211">
        <v>41.84</v>
      </c>
      <c r="I137" s="319">
        <v>2125</v>
      </c>
      <c r="J137" s="209"/>
      <c r="K137" s="319">
        <v>5068</v>
      </c>
      <c r="L137" s="209">
        <v>2442</v>
      </c>
      <c r="M137" s="209">
        <v>2626</v>
      </c>
      <c r="N137" s="208">
        <v>121.1</v>
      </c>
      <c r="O137" s="209">
        <v>-530</v>
      </c>
      <c r="P137" s="321">
        <v>-9.4600000000000009</v>
      </c>
      <c r="R137" s="632">
        <v>5952</v>
      </c>
      <c r="S137" s="632"/>
      <c r="T137" s="633">
        <v>142.25621414913957</v>
      </c>
      <c r="U137" s="633"/>
      <c r="V137" s="330">
        <v>-0.2</v>
      </c>
      <c r="W137" s="23">
        <v>41.84</v>
      </c>
    </row>
    <row r="138" spans="1:23" ht="15" customHeight="1">
      <c r="A138" s="645"/>
      <c r="B138" s="645"/>
      <c r="C138" s="645"/>
      <c r="E138" s="644" t="s">
        <v>68</v>
      </c>
      <c r="F138" s="645"/>
      <c r="G138" s="338"/>
      <c r="H138" s="211">
        <v>90.75</v>
      </c>
      <c r="I138" s="319">
        <v>3683</v>
      </c>
      <c r="J138" s="209"/>
      <c r="K138" s="319">
        <v>8562</v>
      </c>
      <c r="L138" s="209">
        <v>4151</v>
      </c>
      <c r="M138" s="209">
        <v>4411</v>
      </c>
      <c r="N138" s="208">
        <v>94.3</v>
      </c>
      <c r="O138" s="209">
        <v>-984</v>
      </c>
      <c r="P138" s="321">
        <v>-10.3</v>
      </c>
      <c r="R138" s="632">
        <v>9974</v>
      </c>
      <c r="S138" s="632"/>
      <c r="T138" s="633">
        <v>109.90633608815428</v>
      </c>
      <c r="U138" s="633"/>
      <c r="V138" s="330">
        <v>-0.4</v>
      </c>
      <c r="W138" s="23">
        <v>90.75</v>
      </c>
    </row>
    <row r="139" spans="1:23" ht="15" customHeight="1">
      <c r="A139" s="338"/>
      <c r="B139" s="338"/>
      <c r="C139" s="338"/>
      <c r="E139" s="337"/>
      <c r="F139" s="338"/>
      <c r="G139" s="338"/>
      <c r="H139" s="211"/>
      <c r="I139" s="319"/>
      <c r="J139" s="209"/>
      <c r="K139" s="319"/>
      <c r="L139" s="209"/>
      <c r="M139" s="209"/>
      <c r="N139" s="208"/>
      <c r="O139" s="209"/>
      <c r="P139" s="321"/>
      <c r="T139" s="333"/>
      <c r="U139" s="333"/>
      <c r="V139" s="330"/>
      <c r="W139" s="23"/>
    </row>
    <row r="140" spans="1:23" ht="15" customHeight="1">
      <c r="A140" s="658" t="s">
        <v>650</v>
      </c>
      <c r="B140" s="658"/>
      <c r="C140" s="658"/>
      <c r="D140" s="13"/>
      <c r="E140" s="77"/>
      <c r="F140" s="78"/>
      <c r="G140" s="340"/>
      <c r="H140" s="202">
        <v>6.98</v>
      </c>
      <c r="I140" s="322">
        <v>879</v>
      </c>
      <c r="J140" s="209"/>
      <c r="K140" s="322">
        <v>1991</v>
      </c>
      <c r="L140" s="203">
        <v>925</v>
      </c>
      <c r="M140" s="203">
        <v>1066</v>
      </c>
      <c r="N140" s="204">
        <v>285.2</v>
      </c>
      <c r="O140" s="203">
        <v>-198</v>
      </c>
      <c r="P140" s="325">
        <v>-9.0449999999999999</v>
      </c>
      <c r="R140" s="638">
        <v>2469</v>
      </c>
      <c r="S140" s="638"/>
      <c r="T140" s="633">
        <v>71.97312491430138</v>
      </c>
      <c r="U140" s="633"/>
      <c r="V140" s="335">
        <v>-10.6</v>
      </c>
      <c r="W140" s="23">
        <v>6.85</v>
      </c>
    </row>
    <row r="141" spans="1:23" ht="15" customHeight="1">
      <c r="A141" s="645" t="s">
        <v>652</v>
      </c>
      <c r="B141" s="645"/>
      <c r="C141" s="645"/>
      <c r="E141" s="644" t="s">
        <v>65</v>
      </c>
      <c r="F141" s="645"/>
      <c r="G141" s="338"/>
      <c r="H141" s="211">
        <v>6.98</v>
      </c>
      <c r="I141" s="319">
        <v>879</v>
      </c>
      <c r="J141" s="209"/>
      <c r="K141" s="319">
        <v>1991</v>
      </c>
      <c r="L141" s="209">
        <v>925</v>
      </c>
      <c r="M141" s="209">
        <v>1066</v>
      </c>
      <c r="N141" s="208">
        <v>285.2</v>
      </c>
      <c r="O141" s="209">
        <v>-198</v>
      </c>
      <c r="P141" s="321">
        <v>-9.0449999999999999</v>
      </c>
      <c r="R141" s="632">
        <v>2469</v>
      </c>
      <c r="S141" s="632"/>
      <c r="T141" s="633">
        <v>71.97312491430138</v>
      </c>
      <c r="U141" s="633"/>
      <c r="V141" s="330">
        <v>-10.6</v>
      </c>
      <c r="W141" s="23">
        <v>6.85</v>
      </c>
    </row>
    <row r="142" spans="1:23" ht="15" customHeight="1">
      <c r="E142" s="94"/>
      <c r="F142" s="17"/>
      <c r="G142" s="17"/>
      <c r="H142" s="216"/>
      <c r="I142" s="22"/>
      <c r="J142" s="23"/>
      <c r="K142" s="23"/>
      <c r="L142" s="23"/>
      <c r="M142" s="23"/>
      <c r="N142" s="208"/>
      <c r="O142" s="209"/>
      <c r="P142" s="321"/>
      <c r="T142" s="335"/>
      <c r="U142" s="335"/>
      <c r="V142" s="43"/>
      <c r="W142" s="23"/>
    </row>
    <row r="143" spans="1:23" s="13" customFormat="1" ht="15" customHeight="1">
      <c r="A143" s="658" t="s">
        <v>653</v>
      </c>
      <c r="B143" s="658"/>
      <c r="C143" s="658"/>
      <c r="E143" s="77"/>
      <c r="F143" s="78"/>
      <c r="G143" s="340"/>
      <c r="H143" s="202">
        <v>73.319999999999993</v>
      </c>
      <c r="I143" s="322">
        <v>10855</v>
      </c>
      <c r="J143" s="203"/>
      <c r="K143" s="322">
        <v>28058</v>
      </c>
      <c r="L143" s="203">
        <v>13324</v>
      </c>
      <c r="M143" s="203">
        <v>14734</v>
      </c>
      <c r="N143" s="204">
        <v>382.7</v>
      </c>
      <c r="O143" s="203">
        <v>-163</v>
      </c>
      <c r="P143" s="325">
        <v>-0.57699999999999996</v>
      </c>
      <c r="R143" s="638">
        <v>27640</v>
      </c>
      <c r="S143" s="638"/>
      <c r="T143" s="641">
        <v>377.44093950566707</v>
      </c>
      <c r="U143" s="641"/>
      <c r="V143" s="335">
        <v>5.7</v>
      </c>
      <c r="W143" s="42">
        <v>73.23</v>
      </c>
    </row>
    <row r="144" spans="1:23" ht="15" customHeight="1">
      <c r="A144" s="645" t="s">
        <v>654</v>
      </c>
      <c r="B144" s="645"/>
      <c r="C144" s="645"/>
      <c r="E144" s="644" t="s">
        <v>69</v>
      </c>
      <c r="F144" s="645"/>
      <c r="G144" s="338"/>
      <c r="H144" s="211">
        <v>73.319999999999993</v>
      </c>
      <c r="I144" s="319">
        <v>10855</v>
      </c>
      <c r="J144" s="209"/>
      <c r="K144" s="319">
        <v>28058</v>
      </c>
      <c r="L144" s="209">
        <v>13324</v>
      </c>
      <c r="M144" s="209">
        <v>14734</v>
      </c>
      <c r="N144" s="208">
        <v>382.7</v>
      </c>
      <c r="O144" s="209">
        <v>-163</v>
      </c>
      <c r="P144" s="321">
        <v>-0.56999999999999995</v>
      </c>
      <c r="R144" s="632">
        <v>27640</v>
      </c>
      <c r="S144" s="632"/>
      <c r="T144" s="641">
        <v>377.44093950566707</v>
      </c>
      <c r="U144" s="641"/>
      <c r="V144" s="330">
        <v>5.7</v>
      </c>
      <c r="W144" s="23">
        <v>73.23</v>
      </c>
    </row>
    <row r="145" spans="1:23" ht="15" customHeight="1">
      <c r="E145" s="94"/>
      <c r="F145" s="17"/>
      <c r="G145" s="17"/>
      <c r="H145" s="216"/>
      <c r="I145" s="22"/>
      <c r="J145" s="23"/>
      <c r="K145" s="23"/>
      <c r="L145" s="23"/>
      <c r="M145" s="23"/>
      <c r="N145" s="208"/>
      <c r="O145" s="209"/>
      <c r="P145" s="321"/>
      <c r="T145" s="333"/>
      <c r="U145" s="333"/>
      <c r="V145" s="43"/>
      <c r="W145" s="23"/>
    </row>
    <row r="146" spans="1:23" s="13" customFormat="1" ht="15" customHeight="1">
      <c r="A146" s="658" t="s">
        <v>655</v>
      </c>
      <c r="B146" s="658"/>
      <c r="C146" s="658"/>
      <c r="E146" s="77"/>
      <c r="F146" s="78"/>
      <c r="G146" s="340"/>
      <c r="H146" s="202">
        <v>557.88</v>
      </c>
      <c r="I146" s="322">
        <v>9461</v>
      </c>
      <c r="J146" s="203"/>
      <c r="K146" s="322">
        <v>25468</v>
      </c>
      <c r="L146" s="203">
        <v>12150</v>
      </c>
      <c r="M146" s="203">
        <v>13318</v>
      </c>
      <c r="N146" s="204">
        <v>45.7</v>
      </c>
      <c r="O146" s="203">
        <v>-2007</v>
      </c>
      <c r="P146" s="325">
        <v>-7.3</v>
      </c>
      <c r="R146" s="638">
        <v>29384</v>
      </c>
      <c r="S146" s="638"/>
      <c r="T146" s="633">
        <v>52.7</v>
      </c>
      <c r="U146" s="633"/>
      <c r="V146" s="335">
        <v>-3.8</v>
      </c>
      <c r="W146" s="36" t="s">
        <v>788</v>
      </c>
    </row>
    <row r="147" spans="1:23" ht="15" customHeight="1">
      <c r="A147" s="645" t="s">
        <v>656</v>
      </c>
      <c r="B147" s="645"/>
      <c r="C147" s="645"/>
      <c r="D147" s="17"/>
      <c r="E147" s="644" t="s">
        <v>95</v>
      </c>
      <c r="F147" s="645"/>
      <c r="G147" s="338"/>
      <c r="H147" s="211">
        <v>271.37</v>
      </c>
      <c r="I147" s="319">
        <v>3473</v>
      </c>
      <c r="J147" s="319"/>
      <c r="K147" s="319">
        <v>9645</v>
      </c>
      <c r="L147" s="319">
        <v>4557</v>
      </c>
      <c r="M147" s="319">
        <v>5088</v>
      </c>
      <c r="N147" s="208">
        <v>35.5</v>
      </c>
      <c r="O147" s="209">
        <v>-776</v>
      </c>
      <c r="P147" s="321">
        <v>-7.44</v>
      </c>
      <c r="R147" s="632">
        <v>11108</v>
      </c>
      <c r="S147" s="632"/>
      <c r="T147" s="641">
        <v>40.9</v>
      </c>
      <c r="U147" s="641"/>
      <c r="V147" s="329">
        <v>-4</v>
      </c>
      <c r="W147" s="38" t="s">
        <v>789</v>
      </c>
    </row>
    <row r="148" spans="1:23" ht="15" customHeight="1" thickBot="1">
      <c r="A148" s="656" t="s">
        <v>657</v>
      </c>
      <c r="B148" s="656"/>
      <c r="C148" s="656"/>
      <c r="D148" s="18"/>
      <c r="E148" s="655" t="s">
        <v>96</v>
      </c>
      <c r="F148" s="656"/>
      <c r="G148" s="342"/>
      <c r="H148" s="213">
        <v>286.51</v>
      </c>
      <c r="I148" s="320">
        <v>5988</v>
      </c>
      <c r="J148" s="320"/>
      <c r="K148" s="320">
        <v>15823</v>
      </c>
      <c r="L148" s="320">
        <v>7593</v>
      </c>
      <c r="M148" s="320">
        <v>8230</v>
      </c>
      <c r="N148" s="214">
        <v>55.2</v>
      </c>
      <c r="O148" s="320">
        <v>-1231</v>
      </c>
      <c r="P148" s="215">
        <v>-7.21</v>
      </c>
      <c r="R148" s="632">
        <v>18276</v>
      </c>
      <c r="S148" s="632"/>
      <c r="T148" s="638">
        <v>63.803937997486386</v>
      </c>
      <c r="U148" s="638"/>
      <c r="V148" s="329">
        <v>-3.7</v>
      </c>
      <c r="W148" s="23">
        <v>286.44</v>
      </c>
    </row>
    <row r="149" spans="1:23" ht="15.95" customHeight="1">
      <c r="A149" s="222" t="s">
        <v>921</v>
      </c>
      <c r="B149" s="97"/>
      <c r="C149" s="97"/>
      <c r="D149" s="97"/>
      <c r="E149" s="97"/>
      <c r="F149" s="97"/>
      <c r="G149" s="299"/>
      <c r="H149" s="299"/>
      <c r="I149" s="97"/>
      <c r="J149" s="97"/>
      <c r="K149" s="97"/>
      <c r="L149" s="97"/>
      <c r="M149" s="97"/>
      <c r="O149" s="288" t="s">
        <v>931</v>
      </c>
      <c r="P149" s="369"/>
      <c r="Q149" s="369"/>
      <c r="R149" s="194"/>
      <c r="S149" s="194"/>
      <c r="T149" s="249"/>
      <c r="U149" s="249"/>
    </row>
    <row r="150" spans="1:23" ht="15.95" customHeight="1">
      <c r="A150" s="657" t="s">
        <v>984</v>
      </c>
      <c r="B150" s="657"/>
      <c r="C150" s="657"/>
      <c r="D150" s="657"/>
      <c r="E150" s="657"/>
      <c r="F150" s="657"/>
      <c r="G150" s="657"/>
      <c r="H150" s="657"/>
      <c r="I150" s="657"/>
      <c r="J150" s="657"/>
      <c r="K150" s="657"/>
      <c r="L150" s="657"/>
      <c r="M150" s="657"/>
      <c r="N150" s="615" t="s">
        <v>929</v>
      </c>
      <c r="O150" s="615"/>
      <c r="P150" s="615"/>
      <c r="Q150" s="223"/>
      <c r="R150" s="194"/>
      <c r="S150" s="194"/>
      <c r="T150" s="250"/>
      <c r="U150" s="250"/>
    </row>
    <row r="151" spans="1:23" ht="15.95" customHeight="1">
      <c r="F151" s="299"/>
      <c r="G151" s="299"/>
      <c r="H151" s="299"/>
      <c r="O151" s="343"/>
    </row>
    <row r="152" spans="1:23" ht="15.95" customHeight="1">
      <c r="F152" s="299"/>
      <c r="G152" s="299"/>
      <c r="H152" s="299"/>
    </row>
    <row r="153" spans="1:23" ht="15.95" customHeight="1">
      <c r="E153" s="299"/>
      <c r="F153" s="299"/>
      <c r="G153" s="299"/>
      <c r="H153" s="299"/>
    </row>
    <row r="154" spans="1:23" ht="15.95" customHeight="1">
      <c r="E154" s="299"/>
      <c r="F154" s="299"/>
      <c r="G154" s="299"/>
      <c r="H154" s="299"/>
    </row>
    <row r="155" spans="1:23" ht="15.95" customHeight="1">
      <c r="E155" s="299"/>
      <c r="F155" s="299"/>
      <c r="G155" s="299"/>
      <c r="H155" s="299"/>
    </row>
    <row r="156" spans="1:23" ht="15.95" customHeight="1">
      <c r="E156" s="299"/>
      <c r="F156" s="299"/>
      <c r="G156" s="299"/>
      <c r="H156" s="299"/>
    </row>
    <row r="157" spans="1:23" ht="15.95" customHeight="1">
      <c r="E157" s="299"/>
      <c r="F157" s="299"/>
      <c r="G157" s="299"/>
      <c r="H157" s="299"/>
    </row>
    <row r="158" spans="1:23" ht="15.95" customHeight="1">
      <c r="E158" s="299"/>
      <c r="F158" s="299"/>
      <c r="G158" s="299"/>
      <c r="H158" s="299"/>
    </row>
    <row r="159" spans="1:23" ht="15.95" customHeight="1">
      <c r="E159" s="299"/>
      <c r="F159" s="299"/>
      <c r="G159" s="299"/>
      <c r="H159" s="299"/>
    </row>
    <row r="160" spans="1:23" ht="15.95" customHeight="1">
      <c r="E160" s="299"/>
      <c r="F160" s="299"/>
      <c r="G160" s="299"/>
      <c r="H160" s="299"/>
    </row>
    <row r="161" spans="5:8" ht="15.95" customHeight="1">
      <c r="E161" s="299"/>
      <c r="F161" s="299"/>
      <c r="G161" s="299"/>
      <c r="H161" s="299"/>
    </row>
    <row r="162" spans="5:8" ht="15.95" customHeight="1">
      <c r="E162" s="299"/>
      <c r="F162" s="299"/>
      <c r="G162" s="299"/>
      <c r="H162" s="299"/>
    </row>
    <row r="163" spans="5:8" ht="15.95" customHeight="1">
      <c r="E163" s="299"/>
      <c r="F163" s="299"/>
      <c r="G163" s="299"/>
      <c r="H163" s="299"/>
    </row>
    <row r="164" spans="5:8" ht="15.95" customHeight="1">
      <c r="E164" s="299"/>
      <c r="F164" s="299"/>
      <c r="G164" s="299"/>
      <c r="H164" s="299"/>
    </row>
    <row r="165" spans="5:8" ht="15.95" customHeight="1">
      <c r="E165" s="299"/>
      <c r="F165" s="299"/>
      <c r="G165" s="299"/>
      <c r="H165" s="299"/>
    </row>
    <row r="166" spans="5:8" ht="15.95" customHeight="1">
      <c r="E166" s="299"/>
      <c r="F166" s="299"/>
      <c r="G166" s="299"/>
      <c r="H166" s="299"/>
    </row>
    <row r="167" spans="5:8" ht="15.95" customHeight="1">
      <c r="E167" s="299"/>
      <c r="F167" s="299"/>
      <c r="G167" s="299"/>
      <c r="H167" s="299"/>
    </row>
    <row r="168" spans="5:8" ht="15.95" customHeight="1">
      <c r="E168" s="299"/>
      <c r="F168" s="299"/>
      <c r="G168" s="299"/>
      <c r="H168" s="299"/>
    </row>
    <row r="169" spans="5:8" ht="15.95" customHeight="1">
      <c r="E169" s="299"/>
      <c r="F169" s="299"/>
      <c r="G169" s="299"/>
      <c r="H169" s="299"/>
    </row>
    <row r="170" spans="5:8" ht="15.95" customHeight="1">
      <c r="E170" s="299"/>
      <c r="F170" s="299"/>
      <c r="G170" s="299"/>
      <c r="H170" s="299"/>
    </row>
    <row r="171" spans="5:8" ht="15.95" customHeight="1">
      <c r="E171" s="299"/>
      <c r="F171" s="299"/>
      <c r="G171" s="299"/>
      <c r="H171" s="299"/>
    </row>
    <row r="172" spans="5:8" ht="15.95" customHeight="1">
      <c r="E172" s="299"/>
      <c r="F172" s="299"/>
      <c r="G172" s="299"/>
      <c r="H172" s="299"/>
    </row>
    <row r="173" spans="5:8" ht="15.95" customHeight="1">
      <c r="E173" s="299"/>
      <c r="F173" s="299"/>
      <c r="G173" s="299"/>
      <c r="H173" s="299"/>
    </row>
    <row r="174" spans="5:8" ht="15.95" customHeight="1">
      <c r="E174" s="299"/>
      <c r="F174" s="299"/>
      <c r="G174" s="299"/>
      <c r="H174" s="299"/>
    </row>
    <row r="175" spans="5:8" ht="15.95" customHeight="1">
      <c r="E175" s="299"/>
      <c r="F175" s="299"/>
      <c r="G175" s="299"/>
      <c r="H175" s="299"/>
    </row>
    <row r="176" spans="5:8" ht="15.95" customHeight="1">
      <c r="E176" s="299"/>
      <c r="F176" s="299"/>
      <c r="G176" s="299"/>
      <c r="H176" s="299"/>
    </row>
    <row r="177" spans="5:8" ht="15.95" customHeight="1">
      <c r="E177" s="299"/>
      <c r="F177" s="299"/>
      <c r="G177" s="299"/>
      <c r="H177" s="299"/>
    </row>
    <row r="178" spans="5:8" ht="15.95" customHeight="1">
      <c r="E178" s="299"/>
      <c r="F178" s="299"/>
      <c r="G178" s="299"/>
      <c r="H178" s="299"/>
    </row>
    <row r="179" spans="5:8" ht="15.95" customHeight="1">
      <c r="E179" s="299"/>
      <c r="F179" s="299"/>
      <c r="G179" s="299"/>
      <c r="H179" s="299"/>
    </row>
    <row r="180" spans="5:8" ht="15.95" customHeight="1">
      <c r="E180" s="299"/>
      <c r="F180" s="299"/>
      <c r="G180" s="299"/>
      <c r="H180" s="299"/>
    </row>
    <row r="181" spans="5:8" ht="15.95" customHeight="1">
      <c r="E181" s="299"/>
      <c r="F181" s="299"/>
      <c r="G181" s="299"/>
      <c r="H181" s="299"/>
    </row>
    <row r="182" spans="5:8" ht="15.95" customHeight="1">
      <c r="E182" s="299"/>
      <c r="F182" s="299"/>
      <c r="G182" s="299"/>
      <c r="H182" s="299"/>
    </row>
    <row r="183" spans="5:8" ht="15.95" customHeight="1">
      <c r="E183" s="299"/>
      <c r="F183" s="299"/>
      <c r="G183" s="299"/>
      <c r="H183" s="299"/>
    </row>
    <row r="184" spans="5:8" ht="15.95" customHeight="1">
      <c r="E184" s="299"/>
      <c r="F184" s="299"/>
      <c r="G184" s="299"/>
      <c r="H184" s="299"/>
    </row>
    <row r="185" spans="5:8" ht="15.95" customHeight="1">
      <c r="E185" s="299"/>
      <c r="F185" s="299"/>
      <c r="G185" s="299"/>
      <c r="H185" s="299"/>
    </row>
    <row r="186" spans="5:8" ht="15.95" customHeight="1">
      <c r="E186" s="299"/>
      <c r="F186" s="299"/>
      <c r="G186" s="299"/>
      <c r="H186" s="299"/>
    </row>
    <row r="187" spans="5:8" ht="15.95" customHeight="1">
      <c r="E187" s="299"/>
      <c r="F187" s="299"/>
      <c r="G187" s="299"/>
      <c r="H187" s="299"/>
    </row>
    <row r="188" spans="5:8" ht="15.95" customHeight="1">
      <c r="E188" s="299"/>
      <c r="F188" s="299"/>
      <c r="G188" s="299"/>
      <c r="H188" s="299"/>
    </row>
    <row r="189" spans="5:8" ht="15.95" customHeight="1">
      <c r="E189" s="299"/>
      <c r="F189" s="299"/>
      <c r="G189" s="299"/>
      <c r="H189" s="299"/>
    </row>
    <row r="190" spans="5:8" ht="15.95" customHeight="1">
      <c r="E190" s="299"/>
      <c r="F190" s="299"/>
      <c r="G190" s="299"/>
      <c r="H190" s="299"/>
    </row>
    <row r="191" spans="5:8" ht="15.95" customHeight="1">
      <c r="E191" s="299"/>
      <c r="F191" s="299"/>
      <c r="G191" s="299"/>
      <c r="H191" s="299"/>
    </row>
    <row r="192" spans="5:8" ht="15.95" customHeight="1">
      <c r="E192" s="299"/>
      <c r="F192" s="299"/>
      <c r="G192" s="299"/>
      <c r="H192" s="299"/>
    </row>
    <row r="193" spans="5:8" ht="15.95" customHeight="1">
      <c r="E193" s="299"/>
      <c r="F193" s="299"/>
      <c r="G193" s="299"/>
      <c r="H193" s="299"/>
    </row>
    <row r="194" spans="5:8" ht="15.95" customHeight="1">
      <c r="E194" s="299"/>
      <c r="F194" s="299"/>
      <c r="G194" s="299"/>
      <c r="H194" s="299"/>
    </row>
    <row r="195" spans="5:8" ht="15.95" customHeight="1">
      <c r="E195" s="299"/>
      <c r="F195" s="299"/>
      <c r="G195" s="299"/>
      <c r="H195" s="299"/>
    </row>
    <row r="196" spans="5:8" ht="15.95" customHeight="1">
      <c r="E196" s="299"/>
      <c r="F196" s="299"/>
      <c r="G196" s="299"/>
      <c r="H196" s="299"/>
    </row>
    <row r="197" spans="5:8" ht="15.95" customHeight="1">
      <c r="E197" s="299"/>
      <c r="F197" s="299"/>
      <c r="G197" s="299"/>
      <c r="H197" s="299"/>
    </row>
    <row r="198" spans="5:8" ht="15.95" customHeight="1">
      <c r="E198" s="299"/>
      <c r="F198" s="299"/>
      <c r="G198" s="299"/>
      <c r="H198" s="299"/>
    </row>
    <row r="199" spans="5:8" ht="15.95" customHeight="1">
      <c r="E199" s="299"/>
      <c r="F199" s="299"/>
      <c r="G199" s="299"/>
      <c r="H199" s="299"/>
    </row>
    <row r="200" spans="5:8" ht="15.95" customHeight="1">
      <c r="E200" s="299"/>
      <c r="F200" s="299"/>
      <c r="G200" s="299"/>
      <c r="H200" s="299"/>
    </row>
    <row r="201" spans="5:8" ht="15.95" customHeight="1">
      <c r="E201" s="299"/>
      <c r="F201" s="299"/>
      <c r="G201" s="299"/>
      <c r="H201" s="299"/>
    </row>
    <row r="202" spans="5:8" ht="15.95" customHeight="1">
      <c r="E202" s="299"/>
      <c r="F202" s="299"/>
      <c r="G202" s="299"/>
      <c r="H202" s="299"/>
    </row>
    <row r="203" spans="5:8" ht="15.95" customHeight="1">
      <c r="E203" s="299"/>
      <c r="F203" s="299"/>
      <c r="G203" s="299"/>
      <c r="H203" s="299"/>
    </row>
    <row r="204" spans="5:8" ht="15.95" customHeight="1">
      <c r="E204" s="299"/>
      <c r="F204" s="299"/>
      <c r="G204" s="299"/>
      <c r="H204" s="299"/>
    </row>
    <row r="205" spans="5:8" ht="15.95" customHeight="1">
      <c r="E205" s="299"/>
      <c r="F205" s="299"/>
      <c r="G205" s="299"/>
      <c r="H205" s="299"/>
    </row>
    <row r="206" spans="5:8" ht="15.95" customHeight="1">
      <c r="E206" s="299"/>
      <c r="F206" s="299"/>
      <c r="G206" s="299"/>
      <c r="H206" s="299"/>
    </row>
    <row r="207" spans="5:8" ht="15.95" customHeight="1">
      <c r="E207" s="299"/>
      <c r="F207" s="299"/>
      <c r="G207" s="299"/>
      <c r="H207" s="299"/>
    </row>
    <row r="208" spans="5:8" ht="15.95" customHeight="1">
      <c r="E208" s="299"/>
      <c r="F208" s="299"/>
      <c r="G208" s="299"/>
      <c r="H208" s="299"/>
    </row>
    <row r="209" spans="5:8" ht="15.95" customHeight="1">
      <c r="E209" s="299"/>
      <c r="F209" s="299"/>
      <c r="G209" s="299"/>
      <c r="H209" s="299"/>
    </row>
    <row r="210" spans="5:8" ht="15.95" customHeight="1">
      <c r="E210" s="299"/>
      <c r="F210" s="299"/>
      <c r="G210" s="299"/>
      <c r="H210" s="299"/>
    </row>
    <row r="211" spans="5:8" ht="15.95" customHeight="1">
      <c r="E211" s="299"/>
      <c r="F211" s="299"/>
      <c r="G211" s="299"/>
      <c r="H211" s="299"/>
    </row>
    <row r="212" spans="5:8" ht="15.95" customHeight="1">
      <c r="E212" s="299"/>
      <c r="F212" s="299"/>
      <c r="G212" s="299"/>
      <c r="H212" s="299"/>
    </row>
    <row r="213" spans="5:8" ht="15.95" customHeight="1">
      <c r="E213" s="299"/>
      <c r="F213" s="299"/>
      <c r="G213" s="299"/>
      <c r="H213" s="299"/>
    </row>
    <row r="214" spans="5:8" ht="15.95" customHeight="1">
      <c r="E214" s="299"/>
      <c r="F214" s="299"/>
      <c r="G214" s="299"/>
      <c r="H214" s="299"/>
    </row>
    <row r="215" spans="5:8" ht="15.95" customHeight="1">
      <c r="E215" s="299"/>
      <c r="F215" s="299"/>
      <c r="G215" s="299"/>
      <c r="H215" s="299"/>
    </row>
    <row r="216" spans="5:8" ht="15.95" customHeight="1">
      <c r="E216" s="299"/>
      <c r="F216" s="299"/>
      <c r="G216" s="299"/>
      <c r="H216" s="299"/>
    </row>
    <row r="217" spans="5:8" ht="15.95" customHeight="1">
      <c r="E217" s="299"/>
      <c r="F217" s="299"/>
      <c r="G217" s="299"/>
      <c r="H217" s="299"/>
    </row>
    <row r="218" spans="5:8" ht="15.95" customHeight="1">
      <c r="E218" s="299"/>
      <c r="F218" s="299"/>
      <c r="G218" s="299"/>
      <c r="H218" s="299"/>
    </row>
    <row r="219" spans="5:8" ht="15.95" customHeight="1">
      <c r="E219" s="299"/>
      <c r="F219" s="299"/>
      <c r="G219" s="299"/>
      <c r="H219" s="299"/>
    </row>
    <row r="220" spans="5:8" ht="15.95" customHeight="1">
      <c r="E220" s="299"/>
      <c r="F220" s="299"/>
      <c r="G220" s="299"/>
      <c r="H220" s="299"/>
    </row>
    <row r="221" spans="5:8" ht="15.95" customHeight="1">
      <c r="E221" s="299"/>
      <c r="F221" s="299"/>
      <c r="G221" s="299"/>
      <c r="H221" s="299"/>
    </row>
    <row r="222" spans="5:8" ht="15.95" customHeight="1">
      <c r="E222" s="299"/>
      <c r="F222" s="299"/>
      <c r="G222" s="299"/>
      <c r="H222" s="299"/>
    </row>
    <row r="223" spans="5:8" ht="15.95" customHeight="1">
      <c r="E223" s="299"/>
      <c r="F223" s="299"/>
      <c r="G223" s="299"/>
      <c r="H223" s="299"/>
    </row>
    <row r="224" spans="5:8" ht="15.95" customHeight="1">
      <c r="E224" s="299"/>
      <c r="F224" s="299"/>
      <c r="G224" s="299"/>
      <c r="H224" s="299"/>
    </row>
    <row r="225" spans="5:8" ht="15.95" customHeight="1">
      <c r="E225" s="299"/>
      <c r="F225" s="299"/>
      <c r="G225" s="299"/>
      <c r="H225" s="299"/>
    </row>
    <row r="226" spans="5:8" ht="15.95" customHeight="1">
      <c r="E226" s="299"/>
      <c r="F226" s="299"/>
      <c r="G226" s="299"/>
      <c r="H226" s="299"/>
    </row>
    <row r="227" spans="5:8" ht="15.95" customHeight="1">
      <c r="E227" s="299"/>
      <c r="F227" s="299"/>
      <c r="G227" s="299"/>
      <c r="H227" s="299"/>
    </row>
    <row r="228" spans="5:8" ht="15.95" customHeight="1">
      <c r="E228" s="299"/>
      <c r="F228" s="299"/>
      <c r="G228" s="299"/>
      <c r="H228" s="299"/>
    </row>
    <row r="229" spans="5:8" ht="15.95" customHeight="1">
      <c r="E229" s="299"/>
      <c r="F229" s="299"/>
      <c r="G229" s="299"/>
      <c r="H229" s="299"/>
    </row>
    <row r="230" spans="5:8" ht="15.95" customHeight="1">
      <c r="E230" s="299"/>
      <c r="F230" s="299"/>
      <c r="G230" s="299"/>
      <c r="H230" s="299"/>
    </row>
    <row r="231" spans="5:8" ht="15.95" customHeight="1">
      <c r="E231" s="299"/>
      <c r="F231" s="299"/>
      <c r="G231" s="299"/>
      <c r="H231" s="299"/>
    </row>
    <row r="232" spans="5:8" ht="15.95" customHeight="1">
      <c r="E232" s="299"/>
      <c r="F232" s="299"/>
      <c r="G232" s="299"/>
      <c r="H232" s="299"/>
    </row>
    <row r="233" spans="5:8" ht="15.95" customHeight="1">
      <c r="E233" s="299"/>
      <c r="F233" s="299"/>
      <c r="G233" s="299"/>
      <c r="H233" s="299"/>
    </row>
    <row r="234" spans="5:8" ht="15.95" customHeight="1">
      <c r="E234" s="299"/>
      <c r="F234" s="299"/>
      <c r="G234" s="299"/>
      <c r="H234" s="299"/>
    </row>
    <row r="235" spans="5:8" ht="15.95" customHeight="1">
      <c r="E235" s="299"/>
      <c r="F235" s="299"/>
      <c r="G235" s="299"/>
      <c r="H235" s="299"/>
    </row>
    <row r="236" spans="5:8" ht="15.95" customHeight="1">
      <c r="E236" s="299"/>
      <c r="F236" s="299"/>
      <c r="G236" s="299"/>
      <c r="H236" s="299"/>
    </row>
    <row r="237" spans="5:8" ht="15.95" customHeight="1">
      <c r="E237" s="299"/>
      <c r="F237" s="299"/>
      <c r="G237" s="299"/>
      <c r="H237" s="299"/>
    </row>
    <row r="238" spans="5:8" ht="15.95" customHeight="1">
      <c r="E238" s="299"/>
      <c r="F238" s="299"/>
      <c r="G238" s="299"/>
      <c r="H238" s="299"/>
    </row>
    <row r="239" spans="5:8" ht="15.95" customHeight="1">
      <c r="E239" s="299"/>
      <c r="F239" s="299"/>
      <c r="G239" s="299"/>
      <c r="H239" s="299"/>
    </row>
    <row r="240" spans="5:8" ht="15.95" customHeight="1">
      <c r="E240" s="299"/>
      <c r="F240" s="299"/>
      <c r="G240" s="299"/>
      <c r="H240" s="299"/>
    </row>
    <row r="241" spans="5:8" ht="15.95" customHeight="1">
      <c r="E241" s="299"/>
      <c r="F241" s="299"/>
      <c r="G241" s="299"/>
      <c r="H241" s="299"/>
    </row>
    <row r="242" spans="5:8" ht="15.95" customHeight="1">
      <c r="E242" s="299"/>
      <c r="F242" s="299"/>
      <c r="G242" s="299"/>
      <c r="H242" s="299"/>
    </row>
    <row r="243" spans="5:8" ht="15.95" customHeight="1">
      <c r="E243" s="299"/>
      <c r="F243" s="299"/>
      <c r="G243" s="299"/>
      <c r="H243" s="299"/>
    </row>
    <row r="244" spans="5:8" ht="15.95" customHeight="1">
      <c r="E244" s="299"/>
      <c r="F244" s="299"/>
      <c r="G244" s="299"/>
      <c r="H244" s="299"/>
    </row>
    <row r="245" spans="5:8" ht="15.95" customHeight="1">
      <c r="E245" s="299"/>
      <c r="F245" s="299"/>
      <c r="G245" s="299"/>
      <c r="H245" s="299"/>
    </row>
    <row r="246" spans="5:8" ht="15.95" customHeight="1">
      <c r="E246" s="299"/>
      <c r="F246" s="299"/>
      <c r="G246" s="299"/>
      <c r="H246" s="299"/>
    </row>
    <row r="247" spans="5:8" ht="15.95" customHeight="1">
      <c r="E247" s="299"/>
      <c r="F247" s="299"/>
      <c r="G247" s="299"/>
      <c r="H247" s="299"/>
    </row>
    <row r="248" spans="5:8" ht="15.95" customHeight="1">
      <c r="E248" s="299"/>
      <c r="F248" s="299"/>
      <c r="G248" s="299"/>
      <c r="H248" s="299"/>
    </row>
    <row r="249" spans="5:8" ht="15.95" customHeight="1">
      <c r="E249" s="299"/>
      <c r="F249" s="299"/>
      <c r="G249" s="299"/>
      <c r="H249" s="299"/>
    </row>
    <row r="250" spans="5:8" ht="15.95" customHeight="1">
      <c r="E250" s="299"/>
      <c r="F250" s="299"/>
      <c r="G250" s="299"/>
      <c r="H250" s="299"/>
    </row>
    <row r="251" spans="5:8" ht="15.95" customHeight="1">
      <c r="E251" s="299"/>
      <c r="F251" s="299"/>
      <c r="G251" s="299"/>
      <c r="H251" s="299"/>
    </row>
    <row r="252" spans="5:8" ht="15.95" customHeight="1">
      <c r="E252" s="299"/>
      <c r="F252" s="299"/>
      <c r="G252" s="299"/>
      <c r="H252" s="299"/>
    </row>
    <row r="253" spans="5:8" ht="15.95" customHeight="1">
      <c r="E253" s="299"/>
      <c r="F253" s="299"/>
      <c r="G253" s="299"/>
      <c r="H253" s="299"/>
    </row>
    <row r="254" spans="5:8" ht="15.95" customHeight="1">
      <c r="E254" s="299"/>
      <c r="F254" s="299"/>
      <c r="G254" s="299"/>
      <c r="H254" s="299"/>
    </row>
    <row r="255" spans="5:8" ht="15.95" customHeight="1">
      <c r="E255" s="299"/>
      <c r="F255" s="299"/>
      <c r="G255" s="299"/>
      <c r="H255" s="299"/>
    </row>
    <row r="256" spans="5:8" ht="15.95" customHeight="1">
      <c r="E256" s="299"/>
      <c r="F256" s="299"/>
      <c r="G256" s="299"/>
      <c r="H256" s="299"/>
    </row>
    <row r="257" spans="5:8" ht="15.95" customHeight="1">
      <c r="E257" s="299"/>
      <c r="F257" s="299"/>
      <c r="G257" s="299"/>
      <c r="H257" s="299"/>
    </row>
    <row r="258" spans="5:8" ht="15.95" customHeight="1">
      <c r="E258" s="299"/>
      <c r="F258" s="299"/>
      <c r="G258" s="299"/>
      <c r="H258" s="299"/>
    </row>
    <row r="259" spans="5:8" ht="15.95" customHeight="1">
      <c r="E259" s="299"/>
      <c r="F259" s="299"/>
      <c r="G259" s="299"/>
      <c r="H259" s="299"/>
    </row>
    <row r="260" spans="5:8" ht="15.95" customHeight="1">
      <c r="E260" s="299"/>
      <c r="F260" s="299"/>
      <c r="G260" s="299"/>
      <c r="H260" s="299"/>
    </row>
    <row r="261" spans="5:8" ht="15.95" customHeight="1">
      <c r="E261" s="299"/>
      <c r="F261" s="299"/>
      <c r="G261" s="299"/>
      <c r="H261" s="299"/>
    </row>
    <row r="262" spans="5:8" ht="15.95" customHeight="1">
      <c r="E262" s="299"/>
      <c r="F262" s="299"/>
      <c r="G262" s="299"/>
      <c r="H262" s="299"/>
    </row>
    <row r="263" spans="5:8" ht="15.95" customHeight="1">
      <c r="E263" s="299"/>
      <c r="F263" s="299"/>
      <c r="G263" s="299"/>
      <c r="H263" s="299"/>
    </row>
    <row r="264" spans="5:8" ht="15.95" customHeight="1">
      <c r="E264" s="299"/>
      <c r="F264" s="299"/>
      <c r="G264" s="299"/>
      <c r="H264" s="299"/>
    </row>
    <row r="265" spans="5:8" ht="15.95" customHeight="1">
      <c r="E265" s="299"/>
      <c r="F265" s="299"/>
      <c r="G265" s="299"/>
      <c r="H265" s="299"/>
    </row>
    <row r="266" spans="5:8" ht="15.95" customHeight="1">
      <c r="E266" s="299"/>
      <c r="F266" s="299"/>
      <c r="G266" s="299"/>
      <c r="H266" s="299"/>
    </row>
    <row r="267" spans="5:8" ht="15.95" customHeight="1">
      <c r="E267" s="299"/>
      <c r="F267" s="299"/>
      <c r="G267" s="299"/>
      <c r="H267" s="299"/>
    </row>
    <row r="268" spans="5:8" ht="15.95" customHeight="1">
      <c r="E268" s="299"/>
      <c r="F268" s="299"/>
      <c r="G268" s="299"/>
      <c r="H268" s="299"/>
    </row>
    <row r="269" spans="5:8" ht="15.95" customHeight="1">
      <c r="E269" s="299"/>
      <c r="F269" s="299"/>
      <c r="G269" s="299"/>
      <c r="H269" s="299"/>
    </row>
    <row r="270" spans="5:8" ht="15.95" customHeight="1">
      <c r="E270" s="299"/>
      <c r="F270" s="299"/>
      <c r="G270" s="299"/>
      <c r="H270" s="299"/>
    </row>
    <row r="271" spans="5:8" ht="15.95" customHeight="1">
      <c r="E271" s="299"/>
      <c r="F271" s="299"/>
      <c r="G271" s="299"/>
      <c r="H271" s="299"/>
    </row>
    <row r="272" spans="5:8" ht="15.95" customHeight="1">
      <c r="E272" s="299"/>
      <c r="F272" s="299"/>
      <c r="G272" s="299"/>
      <c r="H272" s="299"/>
    </row>
    <row r="273" spans="5:8" ht="15.95" customHeight="1">
      <c r="E273" s="299"/>
      <c r="F273" s="299"/>
      <c r="G273" s="299"/>
      <c r="H273" s="299"/>
    </row>
    <row r="274" spans="5:8" ht="15.95" customHeight="1">
      <c r="E274" s="299"/>
      <c r="F274" s="299"/>
      <c r="G274" s="299"/>
      <c r="H274" s="299"/>
    </row>
    <row r="275" spans="5:8" ht="15.95" customHeight="1">
      <c r="E275" s="299"/>
      <c r="F275" s="299"/>
      <c r="G275" s="299"/>
      <c r="H275" s="299"/>
    </row>
    <row r="276" spans="5:8" ht="15.95" customHeight="1">
      <c r="E276" s="299"/>
      <c r="F276" s="299"/>
      <c r="G276" s="299"/>
      <c r="H276" s="299"/>
    </row>
    <row r="277" spans="5:8" ht="15.95" customHeight="1">
      <c r="E277" s="299"/>
      <c r="F277" s="299"/>
      <c r="G277" s="299"/>
      <c r="H277" s="299"/>
    </row>
    <row r="278" spans="5:8" ht="15.95" customHeight="1">
      <c r="E278" s="299"/>
      <c r="F278" s="299"/>
      <c r="G278" s="299"/>
      <c r="H278" s="299"/>
    </row>
    <row r="279" spans="5:8" ht="15.95" customHeight="1">
      <c r="E279" s="299"/>
      <c r="F279" s="299"/>
      <c r="G279" s="299"/>
      <c r="H279" s="299"/>
    </row>
    <row r="280" spans="5:8" ht="15.95" customHeight="1">
      <c r="E280" s="299"/>
      <c r="F280" s="299"/>
      <c r="G280" s="299"/>
      <c r="H280" s="299"/>
    </row>
    <row r="281" spans="5:8" ht="15.95" customHeight="1">
      <c r="E281" s="299"/>
      <c r="F281" s="299"/>
      <c r="G281" s="299"/>
      <c r="H281" s="299"/>
    </row>
    <row r="282" spans="5:8" ht="15.95" customHeight="1">
      <c r="E282" s="299"/>
      <c r="F282" s="299"/>
      <c r="G282" s="299"/>
      <c r="H282" s="299"/>
    </row>
    <row r="283" spans="5:8" ht="15.95" customHeight="1">
      <c r="E283" s="299"/>
      <c r="F283" s="299"/>
      <c r="G283" s="299"/>
      <c r="H283" s="299"/>
    </row>
    <row r="284" spans="5:8" ht="15.95" customHeight="1">
      <c r="E284" s="299"/>
      <c r="F284" s="299"/>
      <c r="G284" s="299"/>
      <c r="H284" s="299"/>
    </row>
    <row r="285" spans="5:8" ht="15.95" customHeight="1">
      <c r="E285" s="299"/>
      <c r="F285" s="299"/>
      <c r="G285" s="299"/>
      <c r="H285" s="299"/>
    </row>
    <row r="286" spans="5:8" ht="15.95" customHeight="1">
      <c r="E286" s="299"/>
      <c r="F286" s="299"/>
      <c r="G286" s="299"/>
      <c r="H286" s="299"/>
    </row>
    <row r="287" spans="5:8" ht="15.95" customHeight="1">
      <c r="E287" s="299"/>
      <c r="F287" s="299"/>
      <c r="G287" s="299"/>
      <c r="H287" s="299"/>
    </row>
    <row r="288" spans="5:8" ht="15.95" customHeight="1">
      <c r="E288" s="299"/>
      <c r="F288" s="299"/>
      <c r="G288" s="299"/>
      <c r="H288" s="299"/>
    </row>
    <row r="289" spans="5:8" ht="15.95" customHeight="1">
      <c r="E289" s="299"/>
      <c r="F289" s="299"/>
      <c r="G289" s="299"/>
      <c r="H289" s="299"/>
    </row>
    <row r="290" spans="5:8" ht="15.95" customHeight="1">
      <c r="E290" s="299"/>
      <c r="F290" s="299"/>
      <c r="G290" s="299"/>
      <c r="H290" s="299"/>
    </row>
    <row r="291" spans="5:8" ht="15.95" customHeight="1">
      <c r="E291" s="299"/>
      <c r="F291" s="299"/>
      <c r="G291" s="299"/>
      <c r="H291" s="299"/>
    </row>
    <row r="292" spans="5:8" ht="15.95" customHeight="1">
      <c r="E292" s="299"/>
      <c r="F292" s="299"/>
      <c r="G292" s="299"/>
      <c r="H292" s="299"/>
    </row>
    <row r="293" spans="5:8" ht="15.95" customHeight="1">
      <c r="E293" s="299"/>
      <c r="F293" s="299"/>
      <c r="G293" s="299"/>
      <c r="H293" s="299"/>
    </row>
    <row r="294" spans="5:8" ht="15.95" customHeight="1">
      <c r="E294" s="299"/>
      <c r="F294" s="299"/>
      <c r="G294" s="299"/>
      <c r="H294" s="299"/>
    </row>
    <row r="295" spans="5:8" ht="15.95" customHeight="1">
      <c r="E295" s="299"/>
      <c r="F295" s="299"/>
      <c r="G295" s="299"/>
      <c r="H295" s="299"/>
    </row>
    <row r="296" spans="5:8" ht="15.95" customHeight="1">
      <c r="E296" s="299"/>
      <c r="F296" s="299"/>
      <c r="G296" s="299"/>
      <c r="H296" s="299"/>
    </row>
    <row r="297" spans="5:8" ht="15.95" customHeight="1">
      <c r="E297" s="299"/>
      <c r="F297" s="299"/>
      <c r="G297" s="299"/>
      <c r="H297" s="299"/>
    </row>
    <row r="298" spans="5:8" ht="15.95" customHeight="1">
      <c r="E298" s="299"/>
      <c r="F298" s="299"/>
      <c r="G298" s="299"/>
      <c r="H298" s="299"/>
    </row>
    <row r="299" spans="5:8" ht="15.95" customHeight="1">
      <c r="E299" s="299"/>
      <c r="F299" s="299"/>
      <c r="G299" s="299"/>
      <c r="H299" s="299"/>
    </row>
    <row r="300" spans="5:8" ht="15.95" customHeight="1">
      <c r="E300" s="299"/>
      <c r="F300" s="299"/>
      <c r="G300" s="299"/>
      <c r="H300" s="299"/>
    </row>
    <row r="301" spans="5:8" ht="15.95" customHeight="1">
      <c r="E301" s="299"/>
      <c r="F301" s="299"/>
      <c r="G301" s="299"/>
      <c r="H301" s="299"/>
    </row>
    <row r="302" spans="5:8" ht="15.95" customHeight="1">
      <c r="E302" s="299"/>
      <c r="F302" s="299"/>
      <c r="G302" s="299"/>
      <c r="H302" s="299"/>
    </row>
    <row r="303" spans="5:8" ht="15.95" customHeight="1">
      <c r="E303" s="299"/>
      <c r="F303" s="299"/>
      <c r="G303" s="299"/>
      <c r="H303" s="299"/>
    </row>
    <row r="304" spans="5:8" ht="15.95" customHeight="1">
      <c r="E304" s="299"/>
      <c r="F304" s="299"/>
      <c r="G304" s="299"/>
      <c r="H304" s="299"/>
    </row>
    <row r="305" spans="5:8" ht="15.95" customHeight="1">
      <c r="E305" s="299"/>
      <c r="F305" s="299"/>
      <c r="G305" s="299"/>
      <c r="H305" s="299"/>
    </row>
    <row r="306" spans="5:8" ht="15.95" customHeight="1">
      <c r="E306" s="299"/>
      <c r="F306" s="299"/>
      <c r="G306" s="299"/>
      <c r="H306" s="299"/>
    </row>
    <row r="307" spans="5:8" ht="15.95" customHeight="1">
      <c r="E307" s="299"/>
      <c r="F307" s="299"/>
      <c r="G307" s="299"/>
      <c r="H307" s="299"/>
    </row>
    <row r="308" spans="5:8" ht="15.95" customHeight="1">
      <c r="E308" s="299"/>
      <c r="F308" s="299"/>
      <c r="G308" s="299"/>
      <c r="H308" s="299"/>
    </row>
    <row r="309" spans="5:8" ht="15.95" customHeight="1">
      <c r="E309" s="299"/>
      <c r="F309" s="299"/>
      <c r="G309" s="299"/>
      <c r="H309" s="299"/>
    </row>
    <row r="310" spans="5:8" ht="15.95" customHeight="1">
      <c r="E310" s="299"/>
      <c r="F310" s="299"/>
      <c r="G310" s="299"/>
      <c r="H310" s="299"/>
    </row>
    <row r="311" spans="5:8" ht="15.95" customHeight="1">
      <c r="E311" s="299"/>
      <c r="F311" s="299"/>
      <c r="G311" s="299"/>
      <c r="H311" s="299"/>
    </row>
    <row r="312" spans="5:8" ht="15.95" customHeight="1">
      <c r="E312" s="299"/>
      <c r="F312" s="299"/>
      <c r="G312" s="299"/>
      <c r="H312" s="299"/>
    </row>
    <row r="313" spans="5:8" ht="15.95" customHeight="1">
      <c r="E313" s="299"/>
      <c r="F313" s="299"/>
      <c r="G313" s="299"/>
      <c r="H313" s="299"/>
    </row>
    <row r="314" spans="5:8" ht="15.95" customHeight="1">
      <c r="E314" s="299"/>
      <c r="F314" s="299"/>
      <c r="G314" s="299"/>
      <c r="H314" s="299"/>
    </row>
    <row r="315" spans="5:8" ht="15.95" customHeight="1">
      <c r="E315" s="299"/>
      <c r="F315" s="299"/>
      <c r="G315" s="299"/>
      <c r="H315" s="299"/>
    </row>
    <row r="316" spans="5:8" ht="15.95" customHeight="1">
      <c r="E316" s="299"/>
      <c r="F316" s="299"/>
      <c r="G316" s="299"/>
      <c r="H316" s="299"/>
    </row>
    <row r="317" spans="5:8" ht="15.95" customHeight="1">
      <c r="E317" s="299"/>
      <c r="F317" s="299"/>
      <c r="G317" s="299"/>
      <c r="H317" s="299"/>
    </row>
    <row r="318" spans="5:8" ht="15.95" customHeight="1">
      <c r="E318" s="299"/>
      <c r="F318" s="299"/>
      <c r="G318" s="299"/>
      <c r="H318" s="299"/>
    </row>
    <row r="319" spans="5:8" ht="15.95" customHeight="1">
      <c r="E319" s="299"/>
      <c r="F319" s="299"/>
      <c r="G319" s="299"/>
      <c r="H319" s="299"/>
    </row>
    <row r="320" spans="5:8" ht="15.95" customHeight="1">
      <c r="E320" s="299"/>
      <c r="F320" s="299"/>
      <c r="G320" s="299"/>
      <c r="H320" s="299"/>
    </row>
    <row r="321" spans="5:8" ht="15.95" customHeight="1">
      <c r="E321" s="299"/>
      <c r="F321" s="299"/>
      <c r="G321" s="299"/>
      <c r="H321" s="299"/>
    </row>
    <row r="322" spans="5:8" ht="15.95" customHeight="1">
      <c r="E322" s="299"/>
      <c r="F322" s="299"/>
      <c r="G322" s="299"/>
      <c r="H322" s="299"/>
    </row>
    <row r="323" spans="5:8" ht="15.95" customHeight="1">
      <c r="E323" s="299"/>
      <c r="F323" s="299"/>
      <c r="G323" s="299"/>
      <c r="H323" s="299"/>
    </row>
    <row r="324" spans="5:8" ht="15.95" customHeight="1">
      <c r="E324" s="299"/>
      <c r="F324" s="299"/>
      <c r="G324" s="299"/>
      <c r="H324" s="299"/>
    </row>
    <row r="325" spans="5:8" ht="15.95" customHeight="1">
      <c r="E325" s="299"/>
      <c r="F325" s="299"/>
      <c r="G325" s="299"/>
      <c r="H325" s="299"/>
    </row>
    <row r="326" spans="5:8" ht="15.95" customHeight="1">
      <c r="E326" s="299"/>
      <c r="F326" s="299"/>
      <c r="G326" s="299"/>
      <c r="H326" s="299"/>
    </row>
    <row r="327" spans="5:8" ht="15.95" customHeight="1">
      <c r="E327" s="299"/>
      <c r="F327" s="299"/>
      <c r="G327" s="299"/>
      <c r="H327" s="299"/>
    </row>
    <row r="328" spans="5:8" ht="15.95" customHeight="1">
      <c r="E328" s="299"/>
      <c r="F328" s="299"/>
      <c r="G328" s="299"/>
      <c r="H328" s="299"/>
    </row>
    <row r="329" spans="5:8" ht="15.95" customHeight="1">
      <c r="E329" s="299"/>
      <c r="F329" s="299"/>
      <c r="G329" s="299"/>
      <c r="H329" s="299"/>
    </row>
    <row r="330" spans="5:8" ht="15.95" customHeight="1">
      <c r="E330" s="299"/>
      <c r="F330" s="299"/>
      <c r="G330" s="299"/>
      <c r="H330" s="299"/>
    </row>
    <row r="331" spans="5:8" ht="15.95" customHeight="1">
      <c r="E331" s="299"/>
      <c r="F331" s="299"/>
      <c r="G331" s="299"/>
      <c r="H331" s="299"/>
    </row>
    <row r="332" spans="5:8" ht="15.95" customHeight="1">
      <c r="E332" s="299"/>
      <c r="F332" s="299"/>
      <c r="G332" s="299"/>
      <c r="H332" s="299"/>
    </row>
    <row r="333" spans="5:8" ht="15.95" customHeight="1">
      <c r="E333" s="299"/>
      <c r="F333" s="299"/>
      <c r="G333" s="299"/>
      <c r="H333" s="299"/>
    </row>
    <row r="334" spans="5:8" ht="15.95" customHeight="1">
      <c r="E334" s="299"/>
      <c r="F334" s="299"/>
      <c r="G334" s="299"/>
      <c r="H334" s="299"/>
    </row>
    <row r="335" spans="5:8" ht="15.95" customHeight="1">
      <c r="E335" s="299"/>
      <c r="F335" s="299"/>
      <c r="G335" s="299"/>
      <c r="H335" s="299"/>
    </row>
    <row r="336" spans="5:8" ht="15.95" customHeight="1">
      <c r="E336" s="299"/>
      <c r="F336" s="299"/>
      <c r="G336" s="299"/>
      <c r="H336" s="299"/>
    </row>
    <row r="337" spans="5:8" ht="15.95" customHeight="1">
      <c r="E337" s="299"/>
      <c r="F337" s="299"/>
      <c r="G337" s="299"/>
      <c r="H337" s="299"/>
    </row>
    <row r="338" spans="5:8" ht="15.95" customHeight="1">
      <c r="E338" s="299"/>
      <c r="F338" s="299"/>
      <c r="G338" s="299"/>
      <c r="H338" s="299"/>
    </row>
    <row r="339" spans="5:8" ht="15.95" customHeight="1">
      <c r="E339" s="299"/>
      <c r="F339" s="299"/>
      <c r="G339" s="299"/>
      <c r="H339" s="299"/>
    </row>
    <row r="340" spans="5:8" ht="15.95" customHeight="1">
      <c r="E340" s="299"/>
      <c r="F340" s="299"/>
      <c r="G340" s="299"/>
      <c r="H340" s="299"/>
    </row>
    <row r="341" spans="5:8" ht="15.95" customHeight="1">
      <c r="E341" s="299"/>
      <c r="F341" s="299"/>
      <c r="G341" s="299"/>
      <c r="H341" s="299"/>
    </row>
    <row r="342" spans="5:8" ht="15.95" customHeight="1">
      <c r="E342" s="299"/>
      <c r="F342" s="299"/>
      <c r="G342" s="299"/>
      <c r="H342" s="299"/>
    </row>
    <row r="343" spans="5:8" ht="15.95" customHeight="1">
      <c r="E343" s="299"/>
      <c r="F343" s="299"/>
      <c r="G343" s="299"/>
      <c r="H343" s="299"/>
    </row>
    <row r="344" spans="5:8" ht="15.95" customHeight="1">
      <c r="E344" s="299"/>
      <c r="F344" s="299"/>
      <c r="G344" s="299"/>
      <c r="H344" s="299"/>
    </row>
    <row r="345" spans="5:8" ht="15.95" customHeight="1">
      <c r="E345" s="299"/>
      <c r="F345" s="299"/>
      <c r="G345" s="299"/>
      <c r="H345" s="299"/>
    </row>
    <row r="346" spans="5:8" ht="15.95" customHeight="1">
      <c r="E346" s="299"/>
      <c r="F346" s="299"/>
      <c r="G346" s="299"/>
      <c r="H346" s="299"/>
    </row>
    <row r="347" spans="5:8" ht="15.95" customHeight="1">
      <c r="E347" s="299"/>
      <c r="F347" s="299"/>
      <c r="G347" s="299"/>
      <c r="H347" s="299"/>
    </row>
    <row r="348" spans="5:8" ht="15.95" customHeight="1">
      <c r="E348" s="299"/>
      <c r="F348" s="299"/>
      <c r="G348" s="299"/>
      <c r="H348" s="299"/>
    </row>
    <row r="349" spans="5:8" ht="15.95" customHeight="1">
      <c r="E349" s="299"/>
      <c r="F349" s="299"/>
      <c r="G349" s="299"/>
      <c r="H349" s="299"/>
    </row>
    <row r="350" spans="5:8" ht="15.95" customHeight="1">
      <c r="E350" s="299"/>
      <c r="F350" s="299"/>
      <c r="G350" s="299"/>
      <c r="H350" s="299"/>
    </row>
    <row r="351" spans="5:8" ht="15.95" customHeight="1">
      <c r="E351" s="299"/>
      <c r="F351" s="299"/>
      <c r="G351" s="299"/>
      <c r="H351" s="299"/>
    </row>
    <row r="352" spans="5:8" ht="15.95" customHeight="1">
      <c r="E352" s="299"/>
      <c r="F352" s="299"/>
      <c r="G352" s="299"/>
      <c r="H352" s="299"/>
    </row>
    <row r="353" spans="2:12" ht="15.95" customHeight="1">
      <c r="E353" s="299"/>
      <c r="F353" s="299"/>
      <c r="G353" s="299"/>
      <c r="H353" s="299"/>
    </row>
    <row r="354" spans="2:12" ht="15.95" customHeight="1">
      <c r="E354" s="299"/>
      <c r="F354" s="299"/>
      <c r="G354" s="299"/>
      <c r="H354" s="299"/>
    </row>
    <row r="355" spans="2:12" ht="15.95" customHeight="1">
      <c r="E355" s="299"/>
      <c r="F355" s="299"/>
      <c r="G355" s="299"/>
      <c r="H355" s="299"/>
    </row>
    <row r="356" spans="2:12" ht="15.95" customHeight="1">
      <c r="E356" s="299"/>
      <c r="F356" s="299"/>
      <c r="G356" s="299"/>
      <c r="H356" s="299"/>
    </row>
    <row r="357" spans="2:12" ht="15.95" customHeight="1">
      <c r="E357" s="299"/>
      <c r="F357" s="299"/>
      <c r="G357" s="299"/>
      <c r="H357" s="299"/>
    </row>
    <row r="358" spans="2:12" ht="15.95" customHeight="1">
      <c r="E358" s="299"/>
      <c r="F358" s="299"/>
      <c r="G358" s="299"/>
      <c r="H358" s="299"/>
    </row>
    <row r="359" spans="2:12" ht="15.95" customHeight="1">
      <c r="E359" s="299"/>
      <c r="F359" s="299"/>
      <c r="G359" s="299"/>
      <c r="H359" s="299"/>
    </row>
    <row r="360" spans="2:12" ht="15.95" customHeight="1">
      <c r="E360" s="299"/>
      <c r="F360" s="299"/>
      <c r="G360" s="299"/>
      <c r="H360" s="299"/>
    </row>
    <row r="361" spans="2:12" ht="15.95" customHeight="1">
      <c r="E361" s="299"/>
      <c r="F361" s="299"/>
      <c r="G361" s="299"/>
      <c r="H361" s="299"/>
    </row>
    <row r="362" spans="2:12" ht="15.95" customHeight="1">
      <c r="E362" s="299"/>
      <c r="F362" s="299"/>
      <c r="G362" s="299"/>
      <c r="H362" s="299"/>
    </row>
    <row r="363" spans="2:12" ht="15.95" customHeight="1">
      <c r="B363" s="299"/>
      <c r="C363" s="299"/>
      <c r="D363" s="299"/>
      <c r="E363" s="299"/>
      <c r="F363" s="299"/>
      <c r="G363" s="299"/>
      <c r="H363" s="299"/>
      <c r="I363" s="299"/>
      <c r="J363" s="299"/>
      <c r="K363" s="299"/>
      <c r="L363" s="299"/>
    </row>
    <row r="364" spans="2:12" ht="15.95" customHeight="1">
      <c r="B364" s="299"/>
      <c r="C364" s="299"/>
      <c r="D364" s="299"/>
      <c r="E364" s="299"/>
      <c r="F364" s="299"/>
      <c r="G364" s="299"/>
      <c r="H364" s="299"/>
      <c r="I364" s="299"/>
      <c r="J364" s="299"/>
      <c r="K364" s="299"/>
      <c r="L364" s="299"/>
    </row>
    <row r="365" spans="2:12" ht="15.95" customHeight="1">
      <c r="B365" s="299"/>
      <c r="C365" s="299"/>
      <c r="D365" s="299"/>
      <c r="E365" s="299"/>
      <c r="F365" s="299"/>
      <c r="G365" s="299"/>
      <c r="H365" s="299"/>
      <c r="I365" s="299"/>
      <c r="J365" s="299"/>
      <c r="K365" s="299"/>
      <c r="L365" s="299"/>
    </row>
    <row r="366" spans="2:12" ht="15.95" customHeight="1">
      <c r="B366" s="299"/>
      <c r="C366" s="299"/>
      <c r="D366" s="299"/>
      <c r="E366" s="299"/>
      <c r="F366" s="299"/>
      <c r="G366" s="299"/>
      <c r="H366" s="299"/>
      <c r="I366" s="299"/>
      <c r="J366" s="299"/>
      <c r="K366" s="299"/>
      <c r="L366" s="299"/>
    </row>
    <row r="367" spans="2:12" ht="15.95" customHeight="1">
      <c r="B367" s="299"/>
      <c r="C367" s="299"/>
      <c r="D367" s="299"/>
      <c r="E367" s="299"/>
      <c r="F367" s="299"/>
      <c r="G367" s="299"/>
      <c r="H367" s="299"/>
      <c r="I367" s="299"/>
      <c r="J367" s="299"/>
      <c r="K367" s="299"/>
      <c r="L367" s="299"/>
    </row>
    <row r="368" spans="2:12" ht="15.95" customHeight="1">
      <c r="B368" s="299"/>
      <c r="C368" s="299"/>
      <c r="D368" s="299"/>
      <c r="E368" s="299"/>
      <c r="F368" s="299"/>
      <c r="G368" s="299"/>
      <c r="H368" s="299"/>
      <c r="I368" s="299"/>
      <c r="J368" s="299"/>
      <c r="K368" s="299"/>
      <c r="L368" s="299"/>
    </row>
    <row r="369" spans="2:12" ht="15.95" customHeight="1">
      <c r="B369" s="299"/>
      <c r="C369" s="299"/>
      <c r="D369" s="299"/>
      <c r="E369" s="299"/>
      <c r="F369" s="299"/>
      <c r="G369" s="299"/>
      <c r="H369" s="299"/>
      <c r="I369" s="299"/>
      <c r="J369" s="299"/>
      <c r="K369" s="299"/>
      <c r="L369" s="299"/>
    </row>
    <row r="370" spans="2:12" ht="15.95" customHeight="1">
      <c r="B370" s="299"/>
      <c r="C370" s="299"/>
      <c r="D370" s="299"/>
      <c r="E370" s="299"/>
      <c r="F370" s="299"/>
      <c r="G370" s="299"/>
      <c r="H370" s="299"/>
      <c r="I370" s="299"/>
      <c r="J370" s="299"/>
      <c r="K370" s="299"/>
      <c r="L370" s="299"/>
    </row>
    <row r="371" spans="2:12" ht="15.95" customHeight="1">
      <c r="B371" s="299"/>
      <c r="C371" s="299"/>
      <c r="D371" s="299"/>
      <c r="E371" s="299"/>
      <c r="F371" s="299"/>
      <c r="G371" s="299"/>
      <c r="H371" s="299"/>
      <c r="I371" s="299"/>
      <c r="J371" s="299"/>
      <c r="K371" s="299"/>
      <c r="L371" s="299"/>
    </row>
    <row r="372" spans="2:12" ht="15.95" customHeight="1">
      <c r="B372" s="299"/>
      <c r="C372" s="299"/>
      <c r="D372" s="299"/>
      <c r="E372" s="299"/>
      <c r="F372" s="299"/>
      <c r="G372" s="299"/>
      <c r="H372" s="299"/>
      <c r="I372" s="299"/>
      <c r="J372" s="299"/>
      <c r="K372" s="299"/>
      <c r="L372" s="299"/>
    </row>
    <row r="373" spans="2:12" ht="15.95" customHeight="1">
      <c r="B373" s="299"/>
      <c r="C373" s="299"/>
      <c r="D373" s="299"/>
      <c r="E373" s="299"/>
      <c r="F373" s="299"/>
      <c r="G373" s="299"/>
      <c r="H373" s="299"/>
      <c r="I373" s="299"/>
      <c r="J373" s="299"/>
      <c r="K373" s="299"/>
      <c r="L373" s="299"/>
    </row>
    <row r="374" spans="2:12" ht="15.95" customHeight="1">
      <c r="B374" s="299"/>
      <c r="C374" s="299"/>
      <c r="D374" s="299"/>
      <c r="E374" s="299"/>
      <c r="F374" s="299"/>
      <c r="G374" s="299"/>
      <c r="H374" s="299"/>
      <c r="I374" s="299"/>
      <c r="J374" s="299"/>
      <c r="K374" s="299"/>
      <c r="L374" s="299"/>
    </row>
    <row r="375" spans="2:12" ht="15.95" customHeight="1">
      <c r="B375" s="299"/>
      <c r="C375" s="299"/>
      <c r="D375" s="299"/>
      <c r="E375" s="299"/>
      <c r="F375" s="299"/>
      <c r="G375" s="299"/>
      <c r="H375" s="299"/>
      <c r="I375" s="299"/>
      <c r="J375" s="299"/>
      <c r="K375" s="299"/>
      <c r="L375" s="299"/>
    </row>
    <row r="376" spans="2:12" ht="15.95" customHeight="1">
      <c r="B376" s="299"/>
      <c r="C376" s="299"/>
      <c r="D376" s="299"/>
      <c r="E376" s="299"/>
      <c r="F376" s="299"/>
      <c r="G376" s="299"/>
      <c r="H376" s="299"/>
      <c r="I376" s="299"/>
      <c r="J376" s="299"/>
      <c r="K376" s="299"/>
      <c r="L376" s="299"/>
    </row>
    <row r="377" spans="2:12" ht="15.95" customHeight="1">
      <c r="B377" s="299"/>
      <c r="C377" s="299"/>
      <c r="D377" s="299"/>
      <c r="E377" s="299"/>
      <c r="F377" s="299"/>
      <c r="G377" s="299"/>
      <c r="H377" s="299"/>
      <c r="I377" s="299"/>
      <c r="J377" s="299"/>
      <c r="K377" s="299"/>
      <c r="L377" s="299"/>
    </row>
    <row r="378" spans="2:12" ht="15.95" customHeight="1">
      <c r="B378" s="299"/>
      <c r="C378" s="299"/>
      <c r="D378" s="299"/>
      <c r="E378" s="299"/>
      <c r="F378" s="299"/>
      <c r="G378" s="299"/>
      <c r="H378" s="299"/>
      <c r="I378" s="299"/>
      <c r="J378" s="299"/>
      <c r="K378" s="299"/>
      <c r="L378" s="299"/>
    </row>
    <row r="379" spans="2:12" ht="15.95" customHeight="1">
      <c r="B379" s="299"/>
      <c r="C379" s="299"/>
      <c r="D379" s="299"/>
      <c r="E379" s="299"/>
      <c r="F379" s="299"/>
      <c r="G379" s="299"/>
      <c r="H379" s="299"/>
      <c r="I379" s="299"/>
      <c r="J379" s="299"/>
      <c r="K379" s="299"/>
      <c r="L379" s="299"/>
    </row>
    <row r="380" spans="2:12" ht="15.95" customHeight="1">
      <c r="B380" s="299"/>
      <c r="C380" s="299"/>
      <c r="D380" s="299"/>
      <c r="E380" s="299"/>
      <c r="F380" s="299"/>
      <c r="G380" s="299"/>
      <c r="H380" s="299"/>
      <c r="I380" s="299"/>
      <c r="J380" s="299"/>
      <c r="K380" s="299"/>
      <c r="L380" s="299"/>
    </row>
    <row r="381" spans="2:12" ht="15.95" customHeight="1">
      <c r="B381" s="299"/>
      <c r="C381" s="299"/>
      <c r="D381" s="299"/>
      <c r="E381" s="299"/>
      <c r="F381" s="299"/>
      <c r="G381" s="299"/>
      <c r="H381" s="299"/>
      <c r="I381" s="299"/>
      <c r="J381" s="299"/>
      <c r="K381" s="299"/>
      <c r="L381" s="299"/>
    </row>
    <row r="382" spans="2:12" ht="15.95" customHeight="1">
      <c r="B382" s="299"/>
      <c r="C382" s="299"/>
      <c r="D382" s="299"/>
      <c r="E382" s="299"/>
      <c r="F382" s="299"/>
      <c r="G382" s="299"/>
      <c r="H382" s="299"/>
      <c r="I382" s="299"/>
      <c r="J382" s="299"/>
      <c r="K382" s="299"/>
      <c r="L382" s="299"/>
    </row>
    <row r="383" spans="2:12" ht="15.95" customHeight="1">
      <c r="B383" s="299"/>
      <c r="C383" s="299"/>
      <c r="D383" s="299"/>
      <c r="E383" s="299"/>
      <c r="F383" s="299"/>
      <c r="G383" s="299"/>
      <c r="H383" s="299"/>
      <c r="I383" s="299"/>
      <c r="J383" s="299"/>
      <c r="K383" s="299"/>
      <c r="L383" s="299"/>
    </row>
    <row r="384" spans="2:12" ht="15.95" customHeight="1">
      <c r="B384" s="299"/>
      <c r="C384" s="299"/>
      <c r="D384" s="299"/>
      <c r="E384" s="299"/>
      <c r="F384" s="299"/>
      <c r="G384" s="299"/>
      <c r="H384" s="299"/>
      <c r="I384" s="299"/>
      <c r="J384" s="299"/>
      <c r="K384" s="299"/>
      <c r="L384" s="299"/>
    </row>
    <row r="385" spans="2:12" ht="15.95" customHeight="1">
      <c r="B385" s="299"/>
      <c r="C385" s="299"/>
      <c r="D385" s="299"/>
      <c r="E385" s="299"/>
      <c r="F385" s="299"/>
      <c r="G385" s="299"/>
      <c r="H385" s="299"/>
      <c r="I385" s="299"/>
      <c r="J385" s="299"/>
      <c r="K385" s="299"/>
      <c r="L385" s="299"/>
    </row>
    <row r="386" spans="2:12" ht="15.95" customHeight="1">
      <c r="B386" s="299"/>
      <c r="C386" s="299"/>
      <c r="D386" s="299"/>
      <c r="E386" s="299"/>
      <c r="F386" s="299"/>
      <c r="G386" s="299"/>
      <c r="H386" s="299"/>
      <c r="I386" s="299"/>
      <c r="J386" s="299"/>
      <c r="K386" s="299"/>
      <c r="L386" s="299"/>
    </row>
    <row r="387" spans="2:12" ht="15.95" customHeight="1">
      <c r="B387" s="299"/>
      <c r="C387" s="299"/>
      <c r="D387" s="299"/>
      <c r="E387" s="299"/>
      <c r="F387" s="299"/>
      <c r="G387" s="299"/>
      <c r="H387" s="299"/>
      <c r="I387" s="299"/>
      <c r="J387" s="299"/>
      <c r="K387" s="299"/>
      <c r="L387" s="299"/>
    </row>
    <row r="388" spans="2:12" ht="15.95" customHeight="1">
      <c r="B388" s="299"/>
      <c r="C388" s="299"/>
      <c r="D388" s="299"/>
      <c r="E388" s="299"/>
      <c r="F388" s="299"/>
      <c r="G388" s="299"/>
      <c r="H388" s="299"/>
      <c r="I388" s="299"/>
      <c r="J388" s="299"/>
      <c r="K388" s="299"/>
      <c r="L388" s="299"/>
    </row>
    <row r="389" spans="2:12" ht="15.95" customHeight="1">
      <c r="B389" s="299"/>
      <c r="C389" s="299"/>
      <c r="D389" s="299"/>
      <c r="E389" s="299"/>
      <c r="F389" s="299"/>
      <c r="G389" s="299"/>
      <c r="H389" s="299"/>
      <c r="I389" s="299"/>
      <c r="J389" s="299"/>
      <c r="K389" s="299"/>
      <c r="L389" s="299"/>
    </row>
    <row r="390" spans="2:12" ht="15.95" customHeight="1">
      <c r="B390" s="299"/>
      <c r="C390" s="299"/>
      <c r="D390" s="299"/>
      <c r="E390" s="299"/>
      <c r="F390" s="299"/>
      <c r="G390" s="299"/>
      <c r="H390" s="299"/>
      <c r="I390" s="299"/>
      <c r="J390" s="299"/>
      <c r="K390" s="299"/>
      <c r="L390" s="299"/>
    </row>
    <row r="391" spans="2:12" ht="15.95" customHeight="1">
      <c r="B391" s="299"/>
      <c r="C391" s="299"/>
      <c r="D391" s="299"/>
      <c r="E391" s="299"/>
      <c r="F391" s="299"/>
      <c r="G391" s="299"/>
      <c r="H391" s="299"/>
      <c r="I391" s="299"/>
      <c r="J391" s="299"/>
      <c r="K391" s="299"/>
      <c r="L391" s="299"/>
    </row>
    <row r="392" spans="2:12" ht="15.95" customHeight="1">
      <c r="B392" s="299"/>
      <c r="C392" s="299"/>
      <c r="D392" s="299"/>
      <c r="E392" s="299"/>
      <c r="F392" s="299"/>
      <c r="G392" s="299"/>
      <c r="H392" s="299"/>
      <c r="I392" s="299"/>
      <c r="J392" s="299"/>
      <c r="K392" s="299"/>
      <c r="L392" s="299"/>
    </row>
    <row r="393" spans="2:12" ht="15.95" customHeight="1">
      <c r="B393" s="299"/>
      <c r="C393" s="299"/>
      <c r="D393" s="299"/>
      <c r="E393" s="299"/>
      <c r="F393" s="299"/>
      <c r="G393" s="299"/>
      <c r="H393" s="299"/>
      <c r="I393" s="299"/>
      <c r="J393" s="299"/>
      <c r="K393" s="299"/>
      <c r="L393" s="299"/>
    </row>
    <row r="394" spans="2:12" ht="15.95" customHeight="1">
      <c r="B394" s="299"/>
      <c r="C394" s="299"/>
      <c r="D394" s="299"/>
      <c r="E394" s="299"/>
      <c r="F394" s="299"/>
      <c r="G394" s="299"/>
      <c r="H394" s="299"/>
      <c r="I394" s="299"/>
      <c r="J394" s="299"/>
      <c r="K394" s="299"/>
      <c r="L394" s="299"/>
    </row>
    <row r="395" spans="2:12" ht="15.95" customHeight="1">
      <c r="B395" s="299"/>
      <c r="C395" s="299"/>
      <c r="D395" s="299"/>
      <c r="E395" s="299"/>
      <c r="F395" s="299"/>
      <c r="G395" s="299"/>
      <c r="H395" s="299"/>
      <c r="I395" s="299"/>
      <c r="J395" s="299"/>
      <c r="K395" s="299"/>
      <c r="L395" s="299"/>
    </row>
    <row r="396" spans="2:12" ht="15.95" customHeight="1">
      <c r="B396" s="299"/>
      <c r="C396" s="299"/>
      <c r="D396" s="299"/>
      <c r="E396" s="299"/>
      <c r="F396" s="299"/>
      <c r="G396" s="299"/>
      <c r="H396" s="299"/>
      <c r="I396" s="299"/>
      <c r="J396" s="299"/>
      <c r="K396" s="299"/>
      <c r="L396" s="299"/>
    </row>
    <row r="397" spans="2:12" ht="15.95" customHeight="1">
      <c r="B397" s="299"/>
      <c r="C397" s="299"/>
      <c r="D397" s="299"/>
      <c r="E397" s="299"/>
      <c r="F397" s="299"/>
      <c r="G397" s="299"/>
      <c r="H397" s="299"/>
      <c r="I397" s="299"/>
      <c r="J397" s="299"/>
      <c r="K397" s="299"/>
      <c r="L397" s="299"/>
    </row>
    <row r="398" spans="2:12" ht="15.95" customHeight="1">
      <c r="B398" s="299"/>
      <c r="C398" s="299"/>
      <c r="D398" s="299"/>
      <c r="E398" s="299"/>
      <c r="F398" s="299"/>
      <c r="G398" s="299"/>
      <c r="H398" s="299"/>
      <c r="I398" s="299"/>
      <c r="J398" s="299"/>
      <c r="K398" s="299"/>
      <c r="L398" s="299"/>
    </row>
    <row r="399" spans="2:12" ht="15.95" customHeight="1">
      <c r="B399" s="299"/>
      <c r="C399" s="299"/>
      <c r="D399" s="299"/>
      <c r="E399" s="299"/>
      <c r="F399" s="299"/>
      <c r="G399" s="299"/>
      <c r="H399" s="299"/>
      <c r="I399" s="299"/>
      <c r="J399" s="299"/>
      <c r="K399" s="299"/>
      <c r="L399" s="299"/>
    </row>
    <row r="400" spans="2:12" ht="15.95" customHeight="1">
      <c r="B400" s="299"/>
      <c r="C400" s="299"/>
      <c r="D400" s="299"/>
      <c r="E400" s="299"/>
      <c r="F400" s="299"/>
      <c r="G400" s="299"/>
      <c r="H400" s="299"/>
      <c r="I400" s="299"/>
      <c r="J400" s="299"/>
      <c r="K400" s="299"/>
      <c r="L400" s="299"/>
    </row>
    <row r="401" spans="2:12" ht="15.95" customHeight="1">
      <c r="B401" s="299"/>
      <c r="C401" s="299"/>
      <c r="D401" s="299"/>
      <c r="E401" s="299"/>
      <c r="F401" s="299"/>
      <c r="G401" s="299"/>
      <c r="H401" s="299"/>
      <c r="I401" s="299"/>
      <c r="J401" s="299"/>
      <c r="K401" s="299"/>
      <c r="L401" s="299"/>
    </row>
    <row r="402" spans="2:12" ht="15.95" customHeight="1">
      <c r="B402" s="299"/>
      <c r="C402" s="299"/>
      <c r="D402" s="299"/>
      <c r="E402" s="299"/>
      <c r="F402" s="299"/>
      <c r="G402" s="299"/>
      <c r="H402" s="299"/>
      <c r="I402" s="299"/>
      <c r="J402" s="299"/>
      <c r="K402" s="299"/>
      <c r="L402" s="299"/>
    </row>
    <row r="403" spans="2:12" ht="15.95" customHeight="1">
      <c r="B403" s="299"/>
      <c r="C403" s="299"/>
      <c r="D403" s="299"/>
      <c r="E403" s="299"/>
      <c r="F403" s="299"/>
      <c r="G403" s="299"/>
      <c r="H403" s="299"/>
      <c r="I403" s="299"/>
      <c r="J403" s="299"/>
      <c r="K403" s="299"/>
      <c r="L403" s="299"/>
    </row>
    <row r="404" spans="2:12" ht="15.95" customHeight="1">
      <c r="B404" s="299"/>
      <c r="C404" s="299"/>
      <c r="D404" s="299"/>
      <c r="E404" s="299"/>
      <c r="F404" s="299"/>
      <c r="G404" s="299"/>
      <c r="H404" s="299"/>
      <c r="I404" s="299"/>
      <c r="J404" s="299"/>
      <c r="K404" s="299"/>
      <c r="L404" s="299"/>
    </row>
    <row r="405" spans="2:12" ht="15.95" customHeight="1">
      <c r="B405" s="299"/>
      <c r="C405" s="299"/>
      <c r="D405" s="299"/>
      <c r="E405" s="299"/>
      <c r="F405" s="299"/>
      <c r="G405" s="299"/>
      <c r="H405" s="299"/>
      <c r="I405" s="299"/>
      <c r="J405" s="299"/>
      <c r="K405" s="299"/>
      <c r="L405" s="299"/>
    </row>
    <row r="406" spans="2:12" ht="15.95" customHeight="1">
      <c r="B406" s="299"/>
      <c r="C406" s="299"/>
      <c r="D406" s="299"/>
      <c r="E406" s="299"/>
      <c r="F406" s="299"/>
      <c r="G406" s="299"/>
      <c r="H406" s="299"/>
      <c r="I406" s="299"/>
      <c r="J406" s="299"/>
      <c r="K406" s="299"/>
      <c r="L406" s="299"/>
    </row>
    <row r="407" spans="2:12" ht="15.95" customHeight="1">
      <c r="B407" s="299"/>
      <c r="C407" s="299"/>
      <c r="D407" s="299"/>
      <c r="E407" s="299"/>
      <c r="F407" s="299"/>
      <c r="G407" s="299"/>
      <c r="H407" s="299"/>
      <c r="I407" s="299"/>
      <c r="J407" s="299"/>
      <c r="K407" s="299"/>
      <c r="L407" s="299"/>
    </row>
    <row r="408" spans="2:12" ht="15.95" customHeight="1">
      <c r="B408" s="299"/>
      <c r="C408" s="299"/>
      <c r="D408" s="299"/>
      <c r="E408" s="299"/>
      <c r="F408" s="299"/>
      <c r="G408" s="299"/>
      <c r="H408" s="299"/>
      <c r="I408" s="299"/>
      <c r="J408" s="299"/>
      <c r="K408" s="299"/>
      <c r="L408" s="299"/>
    </row>
    <row r="409" spans="2:12" ht="15.95" customHeight="1">
      <c r="B409" s="299"/>
      <c r="C409" s="299"/>
      <c r="D409" s="299"/>
      <c r="E409" s="299"/>
      <c r="F409" s="299"/>
      <c r="G409" s="299"/>
      <c r="H409" s="299"/>
      <c r="I409" s="299"/>
      <c r="J409" s="299"/>
      <c r="K409" s="299"/>
      <c r="L409" s="299"/>
    </row>
    <row r="410" spans="2:12" ht="15.95" customHeight="1">
      <c r="B410" s="299"/>
      <c r="C410" s="299"/>
      <c r="D410" s="299"/>
      <c r="E410" s="299"/>
      <c r="F410" s="299"/>
      <c r="G410" s="299"/>
      <c r="H410" s="299"/>
      <c r="I410" s="299"/>
      <c r="J410" s="299"/>
      <c r="K410" s="299"/>
      <c r="L410" s="299"/>
    </row>
    <row r="411" spans="2:12" ht="15.95" customHeight="1">
      <c r="B411" s="299"/>
      <c r="C411" s="299"/>
      <c r="D411" s="299"/>
      <c r="E411" s="299"/>
      <c r="F411" s="299"/>
      <c r="G411" s="299"/>
      <c r="H411" s="299"/>
      <c r="I411" s="299"/>
      <c r="J411" s="299"/>
      <c r="K411" s="299"/>
      <c r="L411" s="299"/>
    </row>
    <row r="412" spans="2:12" ht="15.95" customHeight="1">
      <c r="B412" s="299"/>
      <c r="C412" s="299"/>
      <c r="D412" s="299"/>
      <c r="E412" s="299"/>
      <c r="F412" s="299"/>
      <c r="G412" s="299"/>
      <c r="H412" s="299"/>
      <c r="I412" s="299"/>
      <c r="J412" s="299"/>
      <c r="K412" s="299"/>
      <c r="L412" s="299"/>
    </row>
    <row r="413" spans="2:12" ht="15.95" customHeight="1">
      <c r="B413" s="299"/>
      <c r="C413" s="299"/>
      <c r="D413" s="299"/>
      <c r="E413" s="299"/>
      <c r="F413" s="299"/>
      <c r="G413" s="299"/>
      <c r="H413" s="299"/>
      <c r="I413" s="299"/>
      <c r="J413" s="299"/>
      <c r="K413" s="299"/>
      <c r="L413" s="299"/>
    </row>
    <row r="414" spans="2:12" ht="15.95" customHeight="1">
      <c r="B414" s="299"/>
      <c r="C414" s="299"/>
      <c r="D414" s="299"/>
      <c r="E414" s="299"/>
      <c r="F414" s="299"/>
      <c r="G414" s="299"/>
      <c r="H414" s="299"/>
      <c r="I414" s="299"/>
      <c r="J414" s="299"/>
      <c r="K414" s="299"/>
      <c r="L414" s="299"/>
    </row>
    <row r="415" spans="2:12" ht="15.95" customHeight="1">
      <c r="B415" s="299"/>
      <c r="C415" s="299"/>
      <c r="D415" s="299"/>
      <c r="E415" s="299"/>
      <c r="F415" s="299"/>
      <c r="G415" s="299"/>
      <c r="H415" s="299"/>
      <c r="I415" s="299"/>
      <c r="J415" s="299"/>
      <c r="K415" s="299"/>
      <c r="L415" s="299"/>
    </row>
    <row r="416" spans="2:12" ht="15.95" customHeight="1">
      <c r="B416" s="299"/>
      <c r="C416" s="299"/>
      <c r="D416" s="299"/>
      <c r="E416" s="299"/>
      <c r="F416" s="299"/>
      <c r="G416" s="299"/>
      <c r="H416" s="299"/>
      <c r="I416" s="299"/>
      <c r="J416" s="299"/>
      <c r="K416" s="299"/>
      <c r="L416" s="299"/>
    </row>
    <row r="417" spans="2:12" ht="15.95" customHeight="1">
      <c r="B417" s="299"/>
      <c r="C417" s="299"/>
      <c r="D417" s="299"/>
      <c r="E417" s="299"/>
      <c r="F417" s="299"/>
      <c r="G417" s="299"/>
      <c r="H417" s="299"/>
      <c r="I417" s="299"/>
      <c r="J417" s="299"/>
      <c r="K417" s="299"/>
      <c r="L417" s="299"/>
    </row>
    <row r="418" spans="2:12" ht="15.95" customHeight="1">
      <c r="B418" s="299"/>
      <c r="C418" s="299"/>
      <c r="D418" s="299"/>
      <c r="E418" s="299"/>
      <c r="F418" s="299"/>
      <c r="G418" s="299"/>
      <c r="H418" s="299"/>
      <c r="I418" s="299"/>
      <c r="J418" s="299"/>
      <c r="K418" s="299"/>
      <c r="L418" s="299"/>
    </row>
    <row r="419" spans="2:12" ht="15.95" customHeight="1">
      <c r="B419" s="299"/>
      <c r="C419" s="299"/>
      <c r="D419" s="299"/>
      <c r="E419" s="299"/>
      <c r="F419" s="299"/>
      <c r="G419" s="299"/>
      <c r="H419" s="299"/>
      <c r="I419" s="299"/>
      <c r="J419" s="299"/>
      <c r="K419" s="299"/>
      <c r="L419" s="299"/>
    </row>
    <row r="420" spans="2:12" ht="15.95" customHeight="1">
      <c r="B420" s="299"/>
      <c r="C420" s="299"/>
      <c r="D420" s="299"/>
      <c r="E420" s="299"/>
      <c r="F420" s="299"/>
      <c r="G420" s="299"/>
      <c r="H420" s="299"/>
      <c r="I420" s="299"/>
      <c r="J420" s="299"/>
      <c r="K420" s="299"/>
      <c r="L420" s="299"/>
    </row>
    <row r="421" spans="2:12" ht="15.95" customHeight="1">
      <c r="B421" s="299"/>
      <c r="C421" s="299"/>
      <c r="D421" s="299"/>
      <c r="E421" s="299"/>
      <c r="F421" s="299"/>
      <c r="G421" s="299"/>
      <c r="H421" s="299"/>
      <c r="I421" s="299"/>
      <c r="J421" s="299"/>
      <c r="K421" s="299"/>
      <c r="L421" s="299"/>
    </row>
    <row r="422" spans="2:12" ht="15.95" customHeight="1">
      <c r="B422" s="299"/>
      <c r="C422" s="299"/>
      <c r="D422" s="299"/>
      <c r="E422" s="299"/>
      <c r="F422" s="299"/>
      <c r="G422" s="299"/>
      <c r="H422" s="299"/>
      <c r="I422" s="299"/>
      <c r="J422" s="299"/>
      <c r="K422" s="299"/>
      <c r="L422" s="299"/>
    </row>
    <row r="423" spans="2:12" ht="15.95" customHeight="1">
      <c r="B423" s="299"/>
      <c r="C423" s="299"/>
      <c r="D423" s="299"/>
      <c r="E423" s="299"/>
      <c r="F423" s="299"/>
      <c r="G423" s="299"/>
      <c r="H423" s="299"/>
      <c r="I423" s="299"/>
      <c r="J423" s="299"/>
      <c r="K423" s="299"/>
      <c r="L423" s="299"/>
    </row>
    <row r="424" spans="2:12" ht="15.95" customHeight="1">
      <c r="B424" s="299"/>
      <c r="C424" s="299"/>
      <c r="D424" s="299"/>
      <c r="E424" s="299"/>
      <c r="F424" s="299"/>
      <c r="G424" s="299"/>
      <c r="H424" s="299"/>
      <c r="I424" s="299"/>
      <c r="J424" s="299"/>
      <c r="K424" s="299"/>
      <c r="L424" s="299"/>
    </row>
    <row r="425" spans="2:12" ht="15.95" customHeight="1">
      <c r="B425" s="299"/>
      <c r="C425" s="299"/>
      <c r="D425" s="299"/>
      <c r="E425" s="299"/>
      <c r="F425" s="299"/>
      <c r="G425" s="299"/>
      <c r="H425" s="299"/>
      <c r="I425" s="299"/>
      <c r="J425" s="299"/>
      <c r="K425" s="299"/>
      <c r="L425" s="299"/>
    </row>
    <row r="426" spans="2:12" ht="15.95" customHeight="1">
      <c r="B426" s="299"/>
      <c r="C426" s="299"/>
      <c r="D426" s="299"/>
      <c r="E426" s="299"/>
      <c r="F426" s="299"/>
      <c r="G426" s="299"/>
      <c r="H426" s="299"/>
      <c r="I426" s="299"/>
      <c r="J426" s="299"/>
      <c r="K426" s="299"/>
      <c r="L426" s="299"/>
    </row>
    <row r="427" spans="2:12" ht="15.95" customHeight="1">
      <c r="B427" s="299"/>
      <c r="C427" s="299"/>
      <c r="D427" s="299"/>
      <c r="E427" s="299"/>
      <c r="F427" s="299"/>
      <c r="G427" s="299"/>
      <c r="H427" s="299"/>
      <c r="I427" s="299"/>
      <c r="J427" s="299"/>
      <c r="K427" s="299"/>
      <c r="L427" s="299"/>
    </row>
    <row r="428" spans="2:12" ht="15.95" customHeight="1">
      <c r="B428" s="299"/>
      <c r="C428" s="299"/>
      <c r="D428" s="299"/>
      <c r="E428" s="299"/>
      <c r="F428" s="299"/>
      <c r="G428" s="299"/>
      <c r="H428" s="299"/>
      <c r="I428" s="299"/>
      <c r="J428" s="299"/>
      <c r="K428" s="299"/>
      <c r="L428" s="299"/>
    </row>
    <row r="429" spans="2:12" ht="15.95" customHeight="1">
      <c r="B429" s="299"/>
      <c r="C429" s="299"/>
      <c r="D429" s="299"/>
      <c r="E429" s="299"/>
      <c r="F429" s="299"/>
      <c r="G429" s="299"/>
      <c r="H429" s="299"/>
      <c r="I429" s="299"/>
      <c r="J429" s="299"/>
      <c r="K429" s="299"/>
      <c r="L429" s="299"/>
    </row>
    <row r="430" spans="2:12" ht="15.95" customHeight="1">
      <c r="B430" s="299"/>
      <c r="C430" s="299"/>
      <c r="D430" s="299"/>
      <c r="E430" s="299"/>
      <c r="F430" s="299"/>
      <c r="G430" s="299"/>
      <c r="H430" s="299"/>
      <c r="I430" s="299"/>
      <c r="J430" s="299"/>
      <c r="K430" s="299"/>
      <c r="L430" s="299"/>
    </row>
    <row r="431" spans="2:12" ht="15.95" customHeight="1">
      <c r="B431" s="299"/>
      <c r="C431" s="299"/>
      <c r="D431" s="299"/>
      <c r="E431" s="299"/>
      <c r="F431" s="299"/>
      <c r="G431" s="299"/>
      <c r="H431" s="299"/>
      <c r="I431" s="299"/>
      <c r="J431" s="299"/>
      <c r="K431" s="299"/>
      <c r="L431" s="299"/>
    </row>
    <row r="432" spans="2:12" ht="15.95" customHeight="1">
      <c r="B432" s="299"/>
      <c r="C432" s="299"/>
      <c r="D432" s="299"/>
      <c r="E432" s="299"/>
      <c r="F432" s="299"/>
      <c r="G432" s="299"/>
      <c r="H432" s="299"/>
      <c r="I432" s="299"/>
      <c r="J432" s="299"/>
      <c r="K432" s="299"/>
      <c r="L432" s="299"/>
    </row>
    <row r="433" spans="2:12" ht="15.95" customHeight="1">
      <c r="B433" s="299"/>
      <c r="C433" s="299"/>
      <c r="D433" s="299"/>
      <c r="E433" s="299"/>
      <c r="F433" s="299"/>
      <c r="G433" s="299"/>
      <c r="H433" s="299"/>
      <c r="I433" s="299"/>
      <c r="J433" s="299"/>
      <c r="K433" s="299"/>
      <c r="L433" s="299"/>
    </row>
    <row r="434" spans="2:12" ht="15.95" customHeight="1">
      <c r="B434" s="299"/>
      <c r="C434" s="299"/>
      <c r="D434" s="299"/>
      <c r="E434" s="299"/>
      <c r="F434" s="299"/>
      <c r="G434" s="299"/>
      <c r="H434" s="299"/>
      <c r="I434" s="299"/>
      <c r="J434" s="299"/>
      <c r="K434" s="299"/>
      <c r="L434" s="299"/>
    </row>
    <row r="435" spans="2:12" ht="15.95" customHeight="1">
      <c r="B435" s="299"/>
      <c r="C435" s="299"/>
      <c r="D435" s="299"/>
      <c r="E435" s="299"/>
      <c r="F435" s="299"/>
      <c r="G435" s="299"/>
      <c r="H435" s="299"/>
      <c r="I435" s="299"/>
      <c r="J435" s="299"/>
      <c r="K435" s="299"/>
      <c r="L435" s="299"/>
    </row>
    <row r="436" spans="2:12" ht="15.95" customHeight="1">
      <c r="B436" s="299"/>
      <c r="C436" s="299"/>
      <c r="D436" s="299"/>
      <c r="E436" s="299"/>
      <c r="F436" s="299"/>
      <c r="G436" s="299"/>
      <c r="H436" s="299"/>
      <c r="I436" s="299"/>
      <c r="J436" s="299"/>
      <c r="K436" s="299"/>
      <c r="L436" s="299"/>
    </row>
    <row r="437" spans="2:12" ht="15.95" customHeight="1">
      <c r="B437" s="299"/>
      <c r="C437" s="299"/>
      <c r="D437" s="299"/>
      <c r="E437" s="299"/>
      <c r="F437" s="299"/>
      <c r="G437" s="299"/>
      <c r="H437" s="299"/>
      <c r="I437" s="299"/>
      <c r="J437" s="299"/>
      <c r="K437" s="299"/>
      <c r="L437" s="299"/>
    </row>
    <row r="438" spans="2:12" ht="15.95" customHeight="1">
      <c r="B438" s="299"/>
      <c r="C438" s="299"/>
      <c r="D438" s="299"/>
      <c r="E438" s="299"/>
      <c r="F438" s="299"/>
      <c r="G438" s="299"/>
      <c r="H438" s="299"/>
      <c r="I438" s="299"/>
      <c r="J438" s="299"/>
      <c r="K438" s="299"/>
      <c r="L438" s="299"/>
    </row>
    <row r="439" spans="2:12" ht="15.95" customHeight="1">
      <c r="B439" s="299"/>
      <c r="C439" s="299"/>
      <c r="D439" s="299"/>
      <c r="E439" s="299"/>
      <c r="F439" s="299"/>
      <c r="G439" s="299"/>
      <c r="H439" s="299"/>
      <c r="I439" s="299"/>
      <c r="J439" s="299"/>
      <c r="K439" s="299"/>
      <c r="L439" s="299"/>
    </row>
    <row r="440" spans="2:12" ht="15.95" customHeight="1">
      <c r="B440" s="299"/>
      <c r="C440" s="299"/>
      <c r="D440" s="299"/>
      <c r="E440" s="299"/>
      <c r="F440" s="299"/>
      <c r="G440" s="299"/>
      <c r="H440" s="299"/>
      <c r="I440" s="299"/>
      <c r="J440" s="299"/>
      <c r="K440" s="299"/>
      <c r="L440" s="299"/>
    </row>
    <row r="441" spans="2:12" ht="15.95" customHeight="1">
      <c r="B441" s="299"/>
      <c r="C441" s="299"/>
      <c r="D441" s="299"/>
      <c r="E441" s="299"/>
      <c r="F441" s="299"/>
      <c r="G441" s="299"/>
      <c r="H441" s="299"/>
      <c r="I441" s="299"/>
      <c r="J441" s="299"/>
      <c r="K441" s="299"/>
      <c r="L441" s="299"/>
    </row>
    <row r="442" spans="2:12" ht="15.95" customHeight="1">
      <c r="B442" s="299"/>
      <c r="C442" s="299"/>
      <c r="D442" s="299"/>
      <c r="E442" s="299"/>
      <c r="F442" s="299"/>
      <c r="G442" s="299"/>
      <c r="H442" s="299"/>
      <c r="I442" s="299"/>
      <c r="J442" s="299"/>
      <c r="K442" s="299"/>
      <c r="L442" s="299"/>
    </row>
    <row r="443" spans="2:12" ht="15.95" customHeight="1">
      <c r="B443" s="299"/>
      <c r="C443" s="299"/>
      <c r="D443" s="299"/>
      <c r="E443" s="299"/>
      <c r="F443" s="299"/>
      <c r="G443" s="299"/>
      <c r="H443" s="299"/>
      <c r="I443" s="299"/>
      <c r="J443" s="299"/>
      <c r="K443" s="299"/>
      <c r="L443" s="299"/>
    </row>
    <row r="444" spans="2:12" ht="15.95" customHeight="1">
      <c r="B444" s="299"/>
      <c r="C444" s="299"/>
      <c r="D444" s="299"/>
      <c r="E444" s="299"/>
      <c r="F444" s="299"/>
      <c r="G444" s="299"/>
      <c r="H444" s="299"/>
      <c r="I444" s="299"/>
      <c r="J444" s="299"/>
      <c r="K444" s="299"/>
      <c r="L444" s="299"/>
    </row>
    <row r="445" spans="2:12" ht="15.95" customHeight="1">
      <c r="B445" s="299"/>
      <c r="C445" s="299"/>
      <c r="D445" s="299"/>
      <c r="E445" s="299"/>
      <c r="F445" s="299"/>
      <c r="G445" s="299"/>
      <c r="H445" s="299"/>
      <c r="I445" s="299"/>
      <c r="J445" s="299"/>
      <c r="K445" s="299"/>
      <c r="L445" s="299"/>
    </row>
    <row r="446" spans="2:12" ht="15.95" customHeight="1">
      <c r="B446" s="299"/>
      <c r="C446" s="299"/>
      <c r="D446" s="299"/>
      <c r="E446" s="299"/>
      <c r="F446" s="299"/>
      <c r="G446" s="299"/>
      <c r="H446" s="299"/>
      <c r="I446" s="299"/>
      <c r="J446" s="299"/>
      <c r="K446" s="299"/>
      <c r="L446" s="299"/>
    </row>
    <row r="447" spans="2:12" ht="15.95" customHeight="1">
      <c r="B447" s="299"/>
      <c r="C447" s="299"/>
      <c r="D447" s="299"/>
      <c r="E447" s="299"/>
      <c r="F447" s="299"/>
      <c r="G447" s="299"/>
      <c r="H447" s="299"/>
      <c r="I447" s="299"/>
      <c r="J447" s="299"/>
      <c r="K447" s="299"/>
      <c r="L447" s="299"/>
    </row>
    <row r="448" spans="2:12" ht="15.95" customHeight="1">
      <c r="B448" s="299"/>
      <c r="C448" s="299"/>
      <c r="D448" s="299"/>
      <c r="E448" s="299"/>
      <c r="F448" s="299"/>
      <c r="G448" s="299"/>
      <c r="H448" s="299"/>
      <c r="I448" s="299"/>
      <c r="J448" s="299"/>
      <c r="K448" s="299"/>
      <c r="L448" s="299"/>
    </row>
    <row r="449" spans="2:12" ht="15.95" customHeight="1">
      <c r="B449" s="299"/>
      <c r="C449" s="299"/>
      <c r="D449" s="299"/>
      <c r="E449" s="299"/>
      <c r="F449" s="299"/>
      <c r="G449" s="299"/>
      <c r="H449" s="299"/>
      <c r="I449" s="299"/>
      <c r="J449" s="299"/>
      <c r="K449" s="299"/>
      <c r="L449" s="299"/>
    </row>
    <row r="450" spans="2:12" ht="15.95" customHeight="1">
      <c r="B450" s="299"/>
      <c r="C450" s="299"/>
      <c r="D450" s="299"/>
      <c r="E450" s="299"/>
      <c r="F450" s="299"/>
      <c r="G450" s="299"/>
      <c r="H450" s="299"/>
      <c r="I450" s="299"/>
      <c r="J450" s="299"/>
      <c r="K450" s="299"/>
      <c r="L450" s="299"/>
    </row>
    <row r="451" spans="2:12" ht="15.95" customHeight="1">
      <c r="B451" s="299"/>
      <c r="C451" s="299"/>
      <c r="D451" s="299"/>
      <c r="E451" s="299"/>
      <c r="F451" s="299"/>
      <c r="G451" s="299"/>
      <c r="H451" s="299"/>
      <c r="I451" s="299"/>
      <c r="J451" s="299"/>
      <c r="K451" s="299"/>
      <c r="L451" s="299"/>
    </row>
    <row r="452" spans="2:12" ht="15.95" customHeight="1">
      <c r="B452" s="299"/>
      <c r="C452" s="299"/>
      <c r="D452" s="299"/>
      <c r="E452" s="299"/>
      <c r="F452" s="299"/>
      <c r="G452" s="299"/>
      <c r="H452" s="299"/>
      <c r="I452" s="299"/>
      <c r="J452" s="299"/>
      <c r="K452" s="299"/>
      <c r="L452" s="299"/>
    </row>
    <row r="453" spans="2:12" ht="15.95" customHeight="1">
      <c r="B453" s="299"/>
      <c r="C453" s="299"/>
      <c r="D453" s="299"/>
      <c r="E453" s="299"/>
      <c r="F453" s="299"/>
      <c r="G453" s="299"/>
      <c r="H453" s="299"/>
      <c r="I453" s="299"/>
      <c r="J453" s="299"/>
      <c r="K453" s="299"/>
      <c r="L453" s="299"/>
    </row>
    <row r="454" spans="2:12" ht="15.95" customHeight="1">
      <c r="B454" s="299"/>
      <c r="C454" s="299"/>
      <c r="D454" s="299"/>
      <c r="E454" s="299"/>
      <c r="F454" s="299"/>
      <c r="G454" s="299"/>
      <c r="H454" s="299"/>
      <c r="I454" s="299"/>
      <c r="J454" s="299"/>
      <c r="K454" s="299"/>
      <c r="L454" s="299"/>
    </row>
    <row r="455" spans="2:12" ht="15.95" customHeight="1">
      <c r="B455" s="299"/>
      <c r="C455" s="299"/>
      <c r="D455" s="299"/>
      <c r="E455" s="299"/>
      <c r="F455" s="299"/>
      <c r="G455" s="299"/>
      <c r="H455" s="299"/>
      <c r="I455" s="299"/>
      <c r="J455" s="299"/>
      <c r="K455" s="299"/>
      <c r="L455" s="299"/>
    </row>
    <row r="456" spans="2:12" ht="15.95" customHeight="1">
      <c r="B456" s="299"/>
      <c r="C456" s="299"/>
      <c r="D456" s="299"/>
      <c r="E456" s="299"/>
      <c r="F456" s="299"/>
      <c r="G456" s="299"/>
      <c r="H456" s="299"/>
      <c r="I456" s="299"/>
      <c r="J456" s="299"/>
      <c r="K456" s="299"/>
      <c r="L456" s="299"/>
    </row>
    <row r="457" spans="2:12" ht="15.95" customHeight="1">
      <c r="B457" s="299"/>
      <c r="C457" s="299"/>
      <c r="D457" s="299"/>
      <c r="E457" s="299"/>
      <c r="F457" s="299"/>
      <c r="G457" s="299"/>
      <c r="H457" s="299"/>
      <c r="I457" s="299"/>
      <c r="J457" s="299"/>
      <c r="K457" s="299"/>
      <c r="L457" s="299"/>
    </row>
    <row r="458" spans="2:12" ht="15.95" customHeight="1">
      <c r="B458" s="299"/>
      <c r="C458" s="299"/>
      <c r="D458" s="299"/>
      <c r="E458" s="299"/>
      <c r="F458" s="299"/>
      <c r="G458" s="299"/>
      <c r="H458" s="299"/>
      <c r="I458" s="299"/>
      <c r="J458" s="299"/>
      <c r="K458" s="299"/>
      <c r="L458" s="299"/>
    </row>
    <row r="459" spans="2:12" ht="15.95" customHeight="1">
      <c r="B459" s="299"/>
      <c r="C459" s="299"/>
      <c r="D459" s="299"/>
      <c r="E459" s="299"/>
      <c r="F459" s="299"/>
      <c r="G459" s="299"/>
      <c r="H459" s="299"/>
      <c r="I459" s="299"/>
      <c r="J459" s="299"/>
      <c r="K459" s="299"/>
      <c r="L459" s="299"/>
    </row>
    <row r="460" spans="2:12" ht="15.95" customHeight="1">
      <c r="B460" s="299"/>
      <c r="C460" s="299"/>
      <c r="D460" s="299"/>
      <c r="E460" s="299"/>
      <c r="F460" s="299"/>
      <c r="G460" s="299"/>
      <c r="H460" s="299"/>
      <c r="I460" s="299"/>
      <c r="J460" s="299"/>
      <c r="K460" s="299"/>
      <c r="L460" s="299"/>
    </row>
    <row r="461" spans="2:12" ht="15.95" customHeight="1">
      <c r="B461" s="299"/>
      <c r="C461" s="299"/>
      <c r="D461" s="299"/>
      <c r="E461" s="299"/>
      <c r="F461" s="299"/>
      <c r="G461" s="299"/>
      <c r="H461" s="299"/>
      <c r="I461" s="299"/>
      <c r="J461" s="299"/>
      <c r="K461" s="299"/>
      <c r="L461" s="299"/>
    </row>
    <row r="462" spans="2:12" ht="15.95" customHeight="1">
      <c r="B462" s="299"/>
      <c r="C462" s="299"/>
      <c r="D462" s="299"/>
      <c r="E462" s="299"/>
      <c r="F462" s="299"/>
      <c r="G462" s="299"/>
      <c r="H462" s="299"/>
      <c r="I462" s="299"/>
      <c r="J462" s="299"/>
      <c r="K462" s="299"/>
      <c r="L462" s="299"/>
    </row>
    <row r="463" spans="2:12" ht="15.95" customHeight="1">
      <c r="B463" s="299"/>
      <c r="C463" s="299"/>
      <c r="D463" s="299"/>
      <c r="E463" s="299"/>
      <c r="F463" s="299"/>
      <c r="G463" s="299"/>
      <c r="H463" s="299"/>
      <c r="I463" s="299"/>
      <c r="J463" s="299"/>
      <c r="K463" s="299"/>
      <c r="L463" s="299"/>
    </row>
    <row r="464" spans="2:12" ht="15.95" customHeight="1">
      <c r="B464" s="299"/>
      <c r="C464" s="299"/>
      <c r="D464" s="299"/>
      <c r="E464" s="299"/>
      <c r="F464" s="299"/>
      <c r="G464" s="299"/>
      <c r="H464" s="299"/>
      <c r="I464" s="299"/>
      <c r="J464" s="299"/>
      <c r="K464" s="299"/>
      <c r="L464" s="299"/>
    </row>
    <row r="465" spans="2:12" ht="15.95" customHeight="1">
      <c r="B465" s="299"/>
      <c r="C465" s="299"/>
      <c r="D465" s="299"/>
      <c r="E465" s="299"/>
      <c r="F465" s="299"/>
      <c r="G465" s="299"/>
      <c r="H465" s="299"/>
      <c r="I465" s="299"/>
      <c r="J465" s="299"/>
      <c r="K465" s="299"/>
      <c r="L465" s="299"/>
    </row>
    <row r="466" spans="2:12" ht="15.95" customHeight="1">
      <c r="B466" s="299"/>
      <c r="C466" s="299"/>
      <c r="D466" s="299"/>
      <c r="E466" s="299"/>
      <c r="F466" s="299"/>
      <c r="G466" s="299"/>
      <c r="H466" s="299"/>
      <c r="I466" s="299"/>
      <c r="J466" s="299"/>
      <c r="K466" s="299"/>
      <c r="L466" s="299"/>
    </row>
    <row r="467" spans="2:12" ht="15.95" customHeight="1">
      <c r="B467" s="299"/>
      <c r="C467" s="299"/>
      <c r="D467" s="299"/>
      <c r="E467" s="299"/>
      <c r="F467" s="299"/>
      <c r="G467" s="299"/>
      <c r="H467" s="299"/>
      <c r="I467" s="299"/>
      <c r="J467" s="299"/>
      <c r="K467" s="299"/>
      <c r="L467" s="299"/>
    </row>
    <row r="468" spans="2:12" ht="15.95" customHeight="1">
      <c r="B468" s="299"/>
      <c r="C468" s="299"/>
      <c r="D468" s="299"/>
      <c r="E468" s="299"/>
      <c r="F468" s="299"/>
      <c r="G468" s="299"/>
      <c r="H468" s="299"/>
      <c r="I468" s="299"/>
      <c r="J468" s="299"/>
      <c r="K468" s="299"/>
      <c r="L468" s="299"/>
    </row>
    <row r="469" spans="2:12" ht="15.95" customHeight="1">
      <c r="B469" s="299"/>
      <c r="C469" s="299"/>
      <c r="D469" s="299"/>
      <c r="E469" s="299"/>
      <c r="F469" s="299"/>
      <c r="G469" s="299"/>
      <c r="H469" s="299"/>
      <c r="I469" s="299"/>
      <c r="J469" s="299"/>
      <c r="K469" s="299"/>
      <c r="L469" s="299"/>
    </row>
    <row r="470" spans="2:12" ht="15.95" customHeight="1">
      <c r="B470" s="299"/>
      <c r="C470" s="299"/>
      <c r="D470" s="299"/>
      <c r="E470" s="299"/>
      <c r="F470" s="299"/>
      <c r="G470" s="299"/>
      <c r="H470" s="299"/>
      <c r="I470" s="299"/>
      <c r="J470" s="299"/>
      <c r="K470" s="299"/>
      <c r="L470" s="299"/>
    </row>
    <row r="471" spans="2:12" ht="15.95" customHeight="1">
      <c r="B471" s="299"/>
      <c r="C471" s="299"/>
      <c r="D471" s="299"/>
      <c r="E471" s="299"/>
      <c r="F471" s="299"/>
      <c r="G471" s="299"/>
      <c r="H471" s="299"/>
      <c r="I471" s="299"/>
      <c r="J471" s="299"/>
      <c r="K471" s="299"/>
      <c r="L471" s="299"/>
    </row>
    <row r="472" spans="2:12" ht="15.95" customHeight="1">
      <c r="B472" s="299"/>
      <c r="C472" s="299"/>
      <c r="D472" s="299"/>
      <c r="E472" s="299"/>
      <c r="F472" s="299"/>
      <c r="G472" s="299"/>
      <c r="H472" s="299"/>
      <c r="I472" s="299"/>
      <c r="J472" s="299"/>
      <c r="K472" s="299"/>
      <c r="L472" s="299"/>
    </row>
    <row r="473" spans="2:12" ht="15.95" customHeight="1">
      <c r="B473" s="299"/>
      <c r="C473" s="299"/>
      <c r="D473" s="299"/>
      <c r="E473" s="299"/>
      <c r="F473" s="299"/>
      <c r="G473" s="299"/>
      <c r="H473" s="299"/>
      <c r="I473" s="299"/>
      <c r="J473" s="299"/>
      <c r="K473" s="299"/>
      <c r="L473" s="299"/>
    </row>
    <row r="474" spans="2:12" ht="15.95" customHeight="1">
      <c r="B474" s="299"/>
      <c r="C474" s="299"/>
      <c r="D474" s="299"/>
      <c r="E474" s="299"/>
      <c r="F474" s="299"/>
      <c r="G474" s="299"/>
      <c r="H474" s="299"/>
      <c r="I474" s="299"/>
      <c r="J474" s="299"/>
      <c r="K474" s="299"/>
      <c r="L474" s="299"/>
    </row>
    <row r="475" spans="2:12" ht="15.95" customHeight="1">
      <c r="B475" s="299"/>
      <c r="C475" s="299"/>
      <c r="D475" s="299"/>
      <c r="E475" s="299"/>
      <c r="F475" s="299"/>
      <c r="G475" s="299"/>
      <c r="H475" s="299"/>
      <c r="I475" s="299"/>
      <c r="J475" s="299"/>
      <c r="K475" s="299"/>
      <c r="L475" s="299"/>
    </row>
    <row r="476" spans="2:12" ht="15.95" customHeight="1">
      <c r="B476" s="299"/>
      <c r="C476" s="299"/>
      <c r="D476" s="299"/>
      <c r="E476" s="299"/>
      <c r="F476" s="299"/>
      <c r="G476" s="299"/>
      <c r="H476" s="299"/>
      <c r="I476" s="299"/>
      <c r="J476" s="299"/>
      <c r="K476" s="299"/>
      <c r="L476" s="299"/>
    </row>
    <row r="477" spans="2:12" ht="15.95" customHeight="1">
      <c r="B477" s="299"/>
      <c r="C477" s="299"/>
      <c r="D477" s="299"/>
      <c r="E477" s="299"/>
      <c r="F477" s="299"/>
      <c r="G477" s="299"/>
      <c r="H477" s="299"/>
      <c r="I477" s="299"/>
      <c r="J477" s="299"/>
      <c r="K477" s="299"/>
      <c r="L477" s="299"/>
    </row>
    <row r="478" spans="2:12" ht="15.95" customHeight="1">
      <c r="B478" s="299"/>
      <c r="C478" s="299"/>
      <c r="D478" s="299"/>
      <c r="E478" s="299"/>
      <c r="F478" s="299"/>
      <c r="G478" s="299"/>
      <c r="H478" s="299"/>
      <c r="I478" s="299"/>
      <c r="J478" s="299"/>
      <c r="K478" s="299"/>
      <c r="L478" s="299"/>
    </row>
    <row r="479" spans="2:12" ht="15.95" customHeight="1">
      <c r="B479" s="299"/>
      <c r="C479" s="299"/>
      <c r="D479" s="299"/>
      <c r="E479" s="299"/>
      <c r="F479" s="299"/>
      <c r="G479" s="299"/>
      <c r="H479" s="299"/>
      <c r="I479" s="299"/>
      <c r="J479" s="299"/>
      <c r="K479" s="299"/>
      <c r="L479" s="299"/>
    </row>
    <row r="480" spans="2:12" ht="15.95" customHeight="1">
      <c r="B480" s="299"/>
      <c r="C480" s="299"/>
      <c r="D480" s="299"/>
      <c r="E480" s="299"/>
      <c r="F480" s="299"/>
      <c r="G480" s="299"/>
      <c r="H480" s="299"/>
      <c r="I480" s="299"/>
      <c r="J480" s="299"/>
      <c r="K480" s="299"/>
      <c r="L480" s="299"/>
    </row>
    <row r="481" spans="2:12" ht="15.95" customHeight="1">
      <c r="B481" s="299"/>
      <c r="C481" s="299"/>
      <c r="D481" s="299"/>
      <c r="E481" s="299"/>
      <c r="F481" s="299"/>
      <c r="G481" s="299"/>
      <c r="H481" s="299"/>
      <c r="I481" s="299"/>
      <c r="J481" s="299"/>
      <c r="K481" s="299"/>
      <c r="L481" s="299"/>
    </row>
    <row r="482" spans="2:12" ht="15.95" customHeight="1">
      <c r="B482" s="299"/>
      <c r="C482" s="299"/>
      <c r="D482" s="299"/>
      <c r="E482" s="299"/>
      <c r="F482" s="299"/>
      <c r="G482" s="299"/>
      <c r="H482" s="299"/>
      <c r="I482" s="299"/>
      <c r="J482" s="299"/>
      <c r="K482" s="299"/>
      <c r="L482" s="299"/>
    </row>
    <row r="483" spans="2:12" ht="15.95" customHeight="1">
      <c r="B483" s="299"/>
      <c r="C483" s="299"/>
      <c r="D483" s="299"/>
      <c r="E483" s="299"/>
      <c r="F483" s="299"/>
      <c r="G483" s="299"/>
      <c r="H483" s="299"/>
      <c r="I483" s="299"/>
      <c r="J483" s="299"/>
      <c r="K483" s="299"/>
      <c r="L483" s="299"/>
    </row>
    <row r="484" spans="2:12" ht="15.95" customHeight="1">
      <c r="B484" s="299"/>
      <c r="C484" s="299"/>
      <c r="D484" s="299"/>
      <c r="E484" s="299"/>
      <c r="F484" s="299"/>
      <c r="G484" s="299"/>
      <c r="H484" s="299"/>
      <c r="I484" s="299"/>
      <c r="J484" s="299"/>
      <c r="K484" s="299"/>
      <c r="L484" s="299"/>
    </row>
    <row r="485" spans="2:12" ht="15.95" customHeight="1">
      <c r="B485" s="299"/>
      <c r="C485" s="299"/>
      <c r="D485" s="299"/>
      <c r="E485" s="299"/>
      <c r="F485" s="299"/>
      <c r="G485" s="299"/>
      <c r="H485" s="299"/>
      <c r="I485" s="299"/>
      <c r="J485" s="299"/>
      <c r="K485" s="299"/>
      <c r="L485" s="299"/>
    </row>
    <row r="486" spans="2:12" ht="15.95" customHeight="1">
      <c r="B486" s="299"/>
      <c r="C486" s="299"/>
      <c r="D486" s="299"/>
      <c r="E486" s="299"/>
      <c r="F486" s="299"/>
      <c r="G486" s="299"/>
      <c r="H486" s="299"/>
      <c r="I486" s="299"/>
      <c r="J486" s="299"/>
      <c r="K486" s="299"/>
      <c r="L486" s="299"/>
    </row>
    <row r="487" spans="2:12" ht="15.95" customHeight="1">
      <c r="B487" s="299"/>
      <c r="C487" s="299"/>
      <c r="D487" s="299"/>
      <c r="E487" s="299"/>
      <c r="F487" s="299"/>
      <c r="G487" s="299"/>
      <c r="H487" s="299"/>
      <c r="I487" s="299"/>
      <c r="J487" s="299"/>
      <c r="K487" s="299"/>
      <c r="L487" s="299"/>
    </row>
    <row r="488" spans="2:12" ht="15.95" customHeight="1">
      <c r="B488" s="299"/>
      <c r="C488" s="299"/>
      <c r="D488" s="299"/>
      <c r="E488" s="299"/>
      <c r="F488" s="299"/>
      <c r="G488" s="299"/>
      <c r="H488" s="299"/>
      <c r="I488" s="299"/>
      <c r="J488" s="299"/>
      <c r="K488" s="299"/>
      <c r="L488" s="299"/>
    </row>
    <row r="489" spans="2:12" ht="15.95" customHeight="1">
      <c r="B489" s="299"/>
      <c r="C489" s="299"/>
      <c r="D489" s="299"/>
      <c r="E489" s="299"/>
      <c r="F489" s="299"/>
      <c r="G489" s="299"/>
      <c r="H489" s="299"/>
      <c r="I489" s="299"/>
      <c r="J489" s="299"/>
      <c r="K489" s="299"/>
      <c r="L489" s="299"/>
    </row>
    <row r="490" spans="2:12" ht="15.95" customHeight="1">
      <c r="B490" s="299"/>
      <c r="C490" s="299"/>
      <c r="D490" s="299"/>
      <c r="E490" s="299"/>
      <c r="F490" s="299"/>
      <c r="G490" s="299"/>
      <c r="H490" s="299"/>
      <c r="I490" s="299"/>
      <c r="J490" s="299"/>
      <c r="K490" s="299"/>
      <c r="L490" s="299"/>
    </row>
    <row r="491" spans="2:12" ht="15.95" customHeight="1">
      <c r="B491" s="299"/>
      <c r="C491" s="299"/>
      <c r="D491" s="299"/>
      <c r="E491" s="299"/>
      <c r="F491" s="299"/>
      <c r="G491" s="299"/>
      <c r="H491" s="299"/>
      <c r="I491" s="299"/>
      <c r="J491" s="299"/>
      <c r="K491" s="299"/>
      <c r="L491" s="299"/>
    </row>
    <row r="492" spans="2:12" ht="15.95" customHeight="1">
      <c r="B492" s="299"/>
      <c r="C492" s="299"/>
      <c r="D492" s="299"/>
      <c r="E492" s="299"/>
      <c r="F492" s="299"/>
      <c r="G492" s="299"/>
      <c r="H492" s="299"/>
      <c r="I492" s="299"/>
      <c r="J492" s="299"/>
      <c r="K492" s="299"/>
      <c r="L492" s="299"/>
    </row>
    <row r="493" spans="2:12" ht="15.95" customHeight="1">
      <c r="B493" s="299"/>
      <c r="C493" s="299"/>
      <c r="D493" s="299"/>
      <c r="E493" s="299"/>
      <c r="F493" s="299"/>
      <c r="G493" s="299"/>
      <c r="H493" s="299"/>
      <c r="I493" s="299"/>
      <c r="J493" s="299"/>
      <c r="K493" s="299"/>
      <c r="L493" s="299"/>
    </row>
    <row r="494" spans="2:12" ht="15.95" customHeight="1">
      <c r="B494" s="299"/>
      <c r="C494" s="299"/>
      <c r="D494" s="299"/>
      <c r="E494" s="299"/>
      <c r="F494" s="299"/>
      <c r="G494" s="299"/>
      <c r="H494" s="299"/>
      <c r="I494" s="299"/>
      <c r="J494" s="299"/>
      <c r="K494" s="299"/>
      <c r="L494" s="299"/>
    </row>
    <row r="495" spans="2:12" ht="15.95" customHeight="1">
      <c r="B495" s="299"/>
      <c r="C495" s="299"/>
      <c r="D495" s="299"/>
      <c r="E495" s="299"/>
      <c r="F495" s="299"/>
      <c r="G495" s="299"/>
      <c r="H495" s="299"/>
      <c r="I495" s="299"/>
      <c r="J495" s="299"/>
      <c r="K495" s="299"/>
      <c r="L495" s="299"/>
    </row>
    <row r="496" spans="2:12" ht="15.95" customHeight="1">
      <c r="B496" s="299"/>
      <c r="C496" s="299"/>
      <c r="D496" s="299"/>
      <c r="E496" s="299"/>
      <c r="F496" s="299"/>
      <c r="G496" s="299"/>
      <c r="H496" s="299"/>
      <c r="I496" s="299"/>
      <c r="J496" s="299"/>
      <c r="K496" s="299"/>
      <c r="L496" s="299"/>
    </row>
    <row r="497" spans="2:12" ht="15.95" customHeight="1">
      <c r="B497" s="299"/>
      <c r="C497" s="299"/>
      <c r="D497" s="299"/>
      <c r="E497" s="299"/>
      <c r="F497" s="299"/>
      <c r="G497" s="299"/>
      <c r="H497" s="299"/>
      <c r="I497" s="299"/>
      <c r="J497" s="299"/>
      <c r="K497" s="299"/>
      <c r="L497" s="299"/>
    </row>
    <row r="498" spans="2:12" ht="15.95" customHeight="1">
      <c r="B498" s="299"/>
      <c r="C498" s="299"/>
      <c r="D498" s="299"/>
      <c r="E498" s="299"/>
      <c r="F498" s="299"/>
      <c r="G498" s="299"/>
      <c r="H498" s="299"/>
      <c r="I498" s="299"/>
      <c r="J498" s="299"/>
      <c r="K498" s="299"/>
      <c r="L498" s="299"/>
    </row>
    <row r="499" spans="2:12" ht="15.95" customHeight="1">
      <c r="B499" s="299"/>
      <c r="C499" s="299"/>
      <c r="D499" s="299"/>
      <c r="E499" s="299"/>
      <c r="F499" s="299"/>
      <c r="G499" s="299"/>
      <c r="H499" s="299"/>
      <c r="I499" s="299"/>
      <c r="J499" s="299"/>
      <c r="K499" s="299"/>
      <c r="L499" s="299"/>
    </row>
    <row r="500" spans="2:12" ht="15.95" customHeight="1">
      <c r="B500" s="299"/>
      <c r="C500" s="299"/>
      <c r="D500" s="299"/>
      <c r="E500" s="299"/>
      <c r="F500" s="299"/>
      <c r="G500" s="299"/>
      <c r="H500" s="299"/>
      <c r="I500" s="299"/>
      <c r="J500" s="299"/>
      <c r="K500" s="299"/>
      <c r="L500" s="299"/>
    </row>
    <row r="501" spans="2:12" ht="15.95" customHeight="1">
      <c r="B501" s="299"/>
      <c r="C501" s="299"/>
      <c r="D501" s="299"/>
      <c r="E501" s="299"/>
      <c r="F501" s="299"/>
      <c r="G501" s="299"/>
      <c r="H501" s="299"/>
      <c r="I501" s="299"/>
      <c r="J501" s="299"/>
      <c r="K501" s="299"/>
      <c r="L501" s="299"/>
    </row>
    <row r="502" spans="2:12" ht="15.95" customHeight="1">
      <c r="B502" s="299"/>
      <c r="C502" s="299"/>
      <c r="D502" s="299"/>
      <c r="E502" s="299"/>
      <c r="F502" s="299"/>
      <c r="G502" s="299"/>
      <c r="H502" s="299"/>
      <c r="I502" s="299"/>
      <c r="J502" s="299"/>
      <c r="K502" s="299"/>
      <c r="L502" s="299"/>
    </row>
    <row r="503" spans="2:12" ht="15.95" customHeight="1">
      <c r="B503" s="299"/>
      <c r="C503" s="299"/>
      <c r="D503" s="299"/>
      <c r="E503" s="299"/>
      <c r="F503" s="299"/>
      <c r="G503" s="299"/>
      <c r="H503" s="299"/>
      <c r="I503" s="299"/>
      <c r="J503" s="299"/>
      <c r="K503" s="299"/>
      <c r="L503" s="299"/>
    </row>
    <row r="504" spans="2:12" ht="15.95" customHeight="1">
      <c r="B504" s="299"/>
      <c r="C504" s="299"/>
      <c r="D504" s="299"/>
      <c r="E504" s="299"/>
      <c r="F504" s="299"/>
      <c r="G504" s="299"/>
      <c r="H504" s="299"/>
      <c r="I504" s="299"/>
      <c r="J504" s="299"/>
      <c r="K504" s="299"/>
      <c r="L504" s="299"/>
    </row>
    <row r="505" spans="2:12" ht="15.95" customHeight="1">
      <c r="B505" s="299"/>
      <c r="C505" s="299"/>
      <c r="D505" s="299"/>
      <c r="E505" s="299"/>
      <c r="F505" s="299"/>
      <c r="G505" s="299"/>
      <c r="H505" s="299"/>
      <c r="I505" s="299"/>
      <c r="J505" s="299"/>
      <c r="K505" s="299"/>
      <c r="L505" s="299"/>
    </row>
    <row r="506" spans="2:12" ht="15.95" customHeight="1">
      <c r="B506" s="299"/>
      <c r="C506" s="299"/>
      <c r="D506" s="299"/>
      <c r="E506" s="299"/>
      <c r="F506" s="299"/>
      <c r="G506" s="299"/>
      <c r="H506" s="299"/>
      <c r="I506" s="299"/>
      <c r="J506" s="299"/>
      <c r="K506" s="299"/>
      <c r="L506" s="299"/>
    </row>
    <row r="507" spans="2:12" ht="15.95" customHeight="1">
      <c r="B507" s="299"/>
      <c r="C507" s="299"/>
      <c r="D507" s="299"/>
      <c r="E507" s="299"/>
      <c r="F507" s="299"/>
      <c r="G507" s="299"/>
      <c r="H507" s="299"/>
      <c r="I507" s="299"/>
      <c r="J507" s="299"/>
      <c r="K507" s="299"/>
      <c r="L507" s="299"/>
    </row>
    <row r="508" spans="2:12" ht="15.95" customHeight="1">
      <c r="B508" s="299"/>
      <c r="C508" s="299"/>
      <c r="D508" s="299"/>
      <c r="E508" s="299"/>
      <c r="F508" s="299"/>
      <c r="G508" s="299"/>
      <c r="H508" s="299"/>
      <c r="I508" s="299"/>
      <c r="J508" s="299"/>
      <c r="K508" s="299"/>
      <c r="L508" s="299"/>
    </row>
    <row r="509" spans="2:12" ht="15.95" customHeight="1">
      <c r="B509" s="299"/>
      <c r="C509" s="299"/>
      <c r="D509" s="299"/>
      <c r="E509" s="299"/>
      <c r="F509" s="299"/>
      <c r="G509" s="299"/>
      <c r="H509" s="299"/>
      <c r="I509" s="299"/>
      <c r="J509" s="299"/>
      <c r="K509" s="299"/>
      <c r="L509" s="299"/>
    </row>
    <row r="510" spans="2:12" ht="15.95" customHeight="1">
      <c r="B510" s="299"/>
      <c r="C510" s="299"/>
      <c r="D510" s="299"/>
      <c r="E510" s="299"/>
      <c r="F510" s="299"/>
      <c r="G510" s="299"/>
      <c r="H510" s="299"/>
      <c r="I510" s="299"/>
      <c r="J510" s="299"/>
      <c r="K510" s="299"/>
      <c r="L510" s="299"/>
    </row>
    <row r="511" spans="2:12" ht="15.95" customHeight="1">
      <c r="B511" s="299"/>
      <c r="C511" s="299"/>
      <c r="D511" s="299"/>
      <c r="E511" s="299"/>
      <c r="F511" s="299"/>
      <c r="G511" s="299"/>
      <c r="H511" s="299"/>
      <c r="I511" s="299"/>
      <c r="J511" s="299"/>
      <c r="K511" s="299"/>
      <c r="L511" s="299"/>
    </row>
    <row r="512" spans="2:12" ht="15.95" customHeight="1">
      <c r="B512" s="299"/>
      <c r="C512" s="299"/>
      <c r="D512" s="299"/>
      <c r="E512" s="299"/>
      <c r="F512" s="299"/>
      <c r="G512" s="299"/>
      <c r="H512" s="299"/>
      <c r="I512" s="299"/>
      <c r="J512" s="299"/>
      <c r="K512" s="299"/>
      <c r="L512" s="299"/>
    </row>
    <row r="513" spans="2:12" ht="15.95" customHeight="1">
      <c r="B513" s="299"/>
      <c r="C513" s="299"/>
      <c r="D513" s="299"/>
      <c r="E513" s="299"/>
      <c r="F513" s="299"/>
      <c r="G513" s="299"/>
      <c r="H513" s="299"/>
      <c r="I513" s="299"/>
      <c r="J513" s="299"/>
      <c r="K513" s="299"/>
      <c r="L513" s="299"/>
    </row>
    <row r="514" spans="2:12" ht="15.95" customHeight="1">
      <c r="B514" s="299"/>
      <c r="C514" s="299"/>
      <c r="D514" s="299"/>
      <c r="E514" s="299"/>
      <c r="F514" s="299"/>
      <c r="G514" s="299"/>
      <c r="H514" s="299"/>
      <c r="I514" s="299"/>
      <c r="J514" s="299"/>
      <c r="K514" s="299"/>
      <c r="L514" s="299"/>
    </row>
    <row r="515" spans="2:12" ht="15.95" customHeight="1">
      <c r="B515" s="299"/>
      <c r="C515" s="299"/>
      <c r="D515" s="299"/>
      <c r="E515" s="299"/>
      <c r="F515" s="299"/>
      <c r="G515" s="299"/>
      <c r="H515" s="299"/>
      <c r="I515" s="299"/>
      <c r="J515" s="299"/>
      <c r="K515" s="299"/>
      <c r="L515" s="299"/>
    </row>
    <row r="516" spans="2:12" ht="15.95" customHeight="1">
      <c r="B516" s="299"/>
      <c r="C516" s="299"/>
      <c r="D516" s="299"/>
      <c r="E516" s="299"/>
      <c r="F516" s="299"/>
      <c r="G516" s="299"/>
      <c r="H516" s="299"/>
      <c r="I516" s="299"/>
      <c r="J516" s="299"/>
      <c r="K516" s="299"/>
      <c r="L516" s="299"/>
    </row>
    <row r="517" spans="2:12" ht="15.95" customHeight="1">
      <c r="B517" s="299"/>
      <c r="C517" s="299"/>
      <c r="D517" s="299"/>
      <c r="E517" s="299"/>
      <c r="F517" s="299"/>
      <c r="G517" s="299"/>
      <c r="H517" s="299"/>
      <c r="I517" s="299"/>
      <c r="J517" s="299"/>
      <c r="K517" s="299"/>
      <c r="L517" s="299"/>
    </row>
    <row r="518" spans="2:12" ht="15.95" customHeight="1">
      <c r="B518" s="299"/>
      <c r="C518" s="299"/>
      <c r="D518" s="299"/>
      <c r="E518" s="299"/>
      <c r="F518" s="299"/>
      <c r="G518" s="299"/>
      <c r="H518" s="299"/>
      <c r="I518" s="299"/>
      <c r="J518" s="299"/>
      <c r="K518" s="299"/>
      <c r="L518" s="299"/>
    </row>
    <row r="519" spans="2:12" ht="15.95" customHeight="1">
      <c r="B519" s="299"/>
      <c r="C519" s="299"/>
      <c r="D519" s="299"/>
      <c r="E519" s="299"/>
      <c r="F519" s="299"/>
      <c r="G519" s="299"/>
      <c r="H519" s="299"/>
      <c r="I519" s="299"/>
      <c r="J519" s="299"/>
      <c r="K519" s="299"/>
      <c r="L519" s="299"/>
    </row>
    <row r="520" spans="2:12" ht="15.95" customHeight="1">
      <c r="B520" s="299"/>
      <c r="C520" s="299"/>
      <c r="D520" s="299"/>
      <c r="E520" s="299"/>
      <c r="F520" s="299"/>
      <c r="G520" s="299"/>
      <c r="H520" s="299"/>
      <c r="I520" s="299"/>
      <c r="J520" s="299"/>
      <c r="K520" s="299"/>
      <c r="L520" s="299"/>
    </row>
    <row r="521" spans="2:12" ht="15.95" customHeight="1">
      <c r="B521" s="299"/>
      <c r="C521" s="299"/>
      <c r="D521" s="299"/>
      <c r="E521" s="299"/>
      <c r="F521" s="299"/>
      <c r="G521" s="299"/>
      <c r="H521" s="299"/>
      <c r="I521" s="299"/>
      <c r="J521" s="299"/>
      <c r="K521" s="299"/>
      <c r="L521" s="299"/>
    </row>
    <row r="522" spans="2:12" ht="15.95" customHeight="1">
      <c r="B522" s="299"/>
      <c r="C522" s="299"/>
      <c r="D522" s="299"/>
      <c r="E522" s="299"/>
      <c r="F522" s="299"/>
      <c r="G522" s="299"/>
      <c r="H522" s="299"/>
      <c r="I522" s="299"/>
      <c r="J522" s="299"/>
      <c r="K522" s="299"/>
      <c r="L522" s="299"/>
    </row>
    <row r="523" spans="2:12" ht="15.95" customHeight="1">
      <c r="B523" s="299"/>
      <c r="C523" s="299"/>
      <c r="D523" s="299"/>
      <c r="E523" s="299"/>
      <c r="F523" s="299"/>
      <c r="G523" s="299"/>
      <c r="H523" s="299"/>
      <c r="I523" s="299"/>
      <c r="J523" s="299"/>
      <c r="K523" s="299"/>
      <c r="L523" s="299"/>
    </row>
    <row r="524" spans="2:12" ht="15.95" customHeight="1">
      <c r="B524" s="299"/>
      <c r="C524" s="299"/>
      <c r="D524" s="299"/>
      <c r="E524" s="299"/>
      <c r="F524" s="299"/>
      <c r="G524" s="299"/>
      <c r="H524" s="299"/>
      <c r="I524" s="299"/>
      <c r="J524" s="299"/>
      <c r="K524" s="299"/>
      <c r="L524" s="299"/>
    </row>
    <row r="525" spans="2:12" ht="15.95" customHeight="1">
      <c r="B525" s="299"/>
      <c r="C525" s="299"/>
      <c r="D525" s="299"/>
      <c r="E525" s="299"/>
      <c r="F525" s="299"/>
      <c r="G525" s="299"/>
      <c r="H525" s="299"/>
      <c r="I525" s="299"/>
      <c r="J525" s="299"/>
      <c r="K525" s="299"/>
      <c r="L525" s="299"/>
    </row>
    <row r="526" spans="2:12" ht="15.95" customHeight="1">
      <c r="B526" s="299"/>
      <c r="C526" s="299"/>
      <c r="D526" s="299"/>
      <c r="E526" s="299"/>
      <c r="F526" s="299"/>
      <c r="G526" s="299"/>
      <c r="H526" s="299"/>
      <c r="I526" s="299"/>
      <c r="J526" s="299"/>
      <c r="K526" s="299"/>
      <c r="L526" s="299"/>
    </row>
    <row r="527" spans="2:12" ht="15.95" customHeight="1">
      <c r="B527" s="299"/>
      <c r="C527" s="299"/>
      <c r="D527" s="299"/>
      <c r="E527" s="299"/>
      <c r="F527" s="299"/>
      <c r="G527" s="299"/>
      <c r="H527" s="299"/>
      <c r="I527" s="299"/>
      <c r="J527" s="299"/>
      <c r="K527" s="299"/>
      <c r="L527" s="299"/>
    </row>
    <row r="528" spans="2:12" ht="15.95" customHeight="1">
      <c r="B528" s="299"/>
      <c r="C528" s="299"/>
      <c r="D528" s="299"/>
      <c r="E528" s="299"/>
      <c r="F528" s="299"/>
      <c r="G528" s="299"/>
      <c r="H528" s="299"/>
      <c r="I528" s="299"/>
      <c r="J528" s="299"/>
      <c r="K528" s="299"/>
      <c r="L528" s="299"/>
    </row>
    <row r="529" spans="2:12" ht="15.95" customHeight="1">
      <c r="B529" s="299"/>
      <c r="C529" s="299"/>
      <c r="D529" s="299"/>
      <c r="E529" s="299"/>
      <c r="F529" s="299"/>
      <c r="G529" s="299"/>
      <c r="H529" s="299"/>
      <c r="I529" s="299"/>
      <c r="J529" s="299"/>
      <c r="K529" s="299"/>
      <c r="L529" s="299"/>
    </row>
    <row r="530" spans="2:12" ht="15.95" customHeight="1">
      <c r="B530" s="299"/>
      <c r="C530" s="299"/>
      <c r="D530" s="299"/>
      <c r="E530" s="299"/>
      <c r="F530" s="299"/>
      <c r="G530" s="299"/>
      <c r="H530" s="299"/>
      <c r="I530" s="299"/>
      <c r="J530" s="299"/>
      <c r="K530" s="299"/>
      <c r="L530" s="299"/>
    </row>
    <row r="531" spans="2:12" ht="15.95" customHeight="1">
      <c r="B531" s="299"/>
      <c r="C531" s="299"/>
      <c r="D531" s="299"/>
      <c r="E531" s="299"/>
      <c r="F531" s="299"/>
      <c r="G531" s="299"/>
      <c r="H531" s="299"/>
      <c r="I531" s="299"/>
      <c r="J531" s="299"/>
      <c r="K531" s="299"/>
      <c r="L531" s="299"/>
    </row>
    <row r="532" spans="2:12" ht="15.95" customHeight="1">
      <c r="B532" s="299"/>
      <c r="C532" s="299"/>
      <c r="D532" s="299"/>
      <c r="E532" s="299"/>
      <c r="F532" s="299"/>
      <c r="G532" s="299"/>
      <c r="H532" s="299"/>
      <c r="I532" s="299"/>
      <c r="J532" s="299"/>
      <c r="K532" s="299"/>
      <c r="L532" s="299"/>
    </row>
    <row r="533" spans="2:12" ht="15.95" customHeight="1">
      <c r="B533" s="299"/>
      <c r="C533" s="299"/>
      <c r="D533" s="299"/>
      <c r="E533" s="299"/>
      <c r="F533" s="299"/>
      <c r="G533" s="299"/>
      <c r="H533" s="299"/>
      <c r="I533" s="299"/>
      <c r="J533" s="299"/>
      <c r="K533" s="299"/>
      <c r="L533" s="299"/>
    </row>
    <row r="534" spans="2:12" ht="15.95" customHeight="1">
      <c r="B534" s="299"/>
      <c r="C534" s="299"/>
      <c r="D534" s="299"/>
      <c r="E534" s="299"/>
      <c r="F534" s="299"/>
      <c r="G534" s="299"/>
      <c r="H534" s="299"/>
      <c r="I534" s="299"/>
      <c r="J534" s="299"/>
      <c r="K534" s="299"/>
      <c r="L534" s="299"/>
    </row>
    <row r="535" spans="2:12" ht="15.95" customHeight="1">
      <c r="B535" s="299"/>
      <c r="C535" s="299"/>
      <c r="D535" s="299"/>
      <c r="E535" s="299"/>
      <c r="F535" s="299"/>
      <c r="G535" s="299"/>
      <c r="H535" s="299"/>
      <c r="I535" s="299"/>
      <c r="J535" s="299"/>
      <c r="K535" s="299"/>
      <c r="L535" s="299"/>
    </row>
    <row r="536" spans="2:12" ht="15.95" customHeight="1">
      <c r="B536" s="299"/>
      <c r="C536" s="299"/>
      <c r="D536" s="299"/>
      <c r="E536" s="299"/>
      <c r="F536" s="299"/>
      <c r="G536" s="299"/>
      <c r="H536" s="299"/>
      <c r="I536" s="299"/>
      <c r="J536" s="299"/>
      <c r="K536" s="299"/>
      <c r="L536" s="299"/>
    </row>
    <row r="537" spans="2:12" ht="15.95" customHeight="1">
      <c r="B537" s="299"/>
      <c r="C537" s="299"/>
      <c r="D537" s="299"/>
      <c r="E537" s="299"/>
      <c r="F537" s="299"/>
      <c r="G537" s="299"/>
      <c r="H537" s="299"/>
      <c r="I537" s="299"/>
      <c r="J537" s="299"/>
      <c r="K537" s="299"/>
      <c r="L537" s="299"/>
    </row>
    <row r="538" spans="2:12" ht="15.95" customHeight="1">
      <c r="B538" s="299"/>
      <c r="C538" s="299"/>
      <c r="D538" s="299"/>
      <c r="E538" s="299"/>
      <c r="F538" s="299"/>
      <c r="G538" s="299"/>
      <c r="H538" s="299"/>
      <c r="I538" s="299"/>
      <c r="J538" s="299"/>
      <c r="K538" s="299"/>
      <c r="L538" s="299"/>
    </row>
    <row r="539" spans="2:12" ht="15.95" customHeight="1">
      <c r="B539" s="299"/>
      <c r="C539" s="299"/>
      <c r="D539" s="299"/>
      <c r="E539" s="299"/>
      <c r="F539" s="299"/>
      <c r="G539" s="299"/>
      <c r="H539" s="299"/>
      <c r="I539" s="299"/>
      <c r="J539" s="299"/>
      <c r="K539" s="299"/>
      <c r="L539" s="299"/>
    </row>
    <row r="540" spans="2:12" ht="15.95" customHeight="1">
      <c r="B540" s="299"/>
      <c r="C540" s="299"/>
      <c r="D540" s="299"/>
      <c r="E540" s="299"/>
      <c r="F540" s="299"/>
      <c r="G540" s="299"/>
      <c r="H540" s="299"/>
      <c r="I540" s="299"/>
      <c r="J540" s="299"/>
      <c r="K540" s="299"/>
      <c r="L540" s="299"/>
    </row>
    <row r="541" spans="2:12" ht="15.95" customHeight="1">
      <c r="B541" s="299"/>
      <c r="C541" s="299"/>
      <c r="D541" s="299"/>
      <c r="E541" s="299"/>
      <c r="F541" s="299"/>
      <c r="G541" s="299"/>
      <c r="H541" s="299"/>
      <c r="I541" s="299"/>
      <c r="J541" s="299"/>
      <c r="K541" s="299"/>
      <c r="L541" s="299"/>
    </row>
    <row r="542" spans="2:12" ht="15.95" customHeight="1">
      <c r="B542" s="299"/>
      <c r="C542" s="299"/>
      <c r="D542" s="299"/>
      <c r="E542" s="299"/>
      <c r="F542" s="299"/>
      <c r="G542" s="299"/>
      <c r="H542" s="299"/>
      <c r="I542" s="299"/>
      <c r="J542" s="299"/>
      <c r="K542" s="299"/>
      <c r="L542" s="299"/>
    </row>
    <row r="543" spans="2:12" ht="15.95" customHeight="1">
      <c r="B543" s="299"/>
      <c r="C543" s="299"/>
      <c r="D543" s="299"/>
      <c r="E543" s="299"/>
      <c r="F543" s="299"/>
      <c r="G543" s="299"/>
      <c r="H543" s="299"/>
      <c r="I543" s="299"/>
      <c r="J543" s="299"/>
      <c r="K543" s="299"/>
      <c r="L543" s="299"/>
    </row>
    <row r="544" spans="2:12" ht="15.95" customHeight="1">
      <c r="B544" s="299"/>
      <c r="C544" s="299"/>
      <c r="D544" s="299"/>
      <c r="E544" s="299"/>
      <c r="F544" s="299"/>
      <c r="G544" s="299"/>
      <c r="H544" s="299"/>
      <c r="I544" s="299"/>
      <c r="J544" s="299"/>
      <c r="K544" s="299"/>
      <c r="L544" s="299"/>
    </row>
    <row r="545" spans="2:12" ht="15.95" customHeight="1">
      <c r="B545" s="299"/>
      <c r="C545" s="299"/>
      <c r="D545" s="299"/>
      <c r="E545" s="299"/>
      <c r="F545" s="299"/>
      <c r="G545" s="299"/>
      <c r="H545" s="299"/>
      <c r="I545" s="299"/>
      <c r="J545" s="299"/>
      <c r="K545" s="299"/>
      <c r="L545" s="299"/>
    </row>
    <row r="546" spans="2:12" ht="15.95" customHeight="1">
      <c r="B546" s="299"/>
      <c r="C546" s="299"/>
      <c r="D546" s="299"/>
      <c r="E546" s="299"/>
      <c r="F546" s="299"/>
      <c r="G546" s="299"/>
      <c r="H546" s="299"/>
      <c r="I546" s="299"/>
      <c r="J546" s="299"/>
      <c r="K546" s="299"/>
      <c r="L546" s="299"/>
    </row>
    <row r="547" spans="2:12" ht="15.95" customHeight="1">
      <c r="B547" s="299"/>
      <c r="C547" s="299"/>
      <c r="D547" s="299"/>
      <c r="E547" s="299"/>
      <c r="F547" s="299"/>
      <c r="G547" s="299"/>
      <c r="H547" s="299"/>
      <c r="I547" s="299"/>
      <c r="J547" s="299"/>
      <c r="K547" s="299"/>
      <c r="L547" s="299"/>
    </row>
    <row r="548" spans="2:12" ht="15.95" customHeight="1">
      <c r="B548" s="299"/>
      <c r="C548" s="299"/>
      <c r="D548" s="299"/>
      <c r="E548" s="299"/>
      <c r="F548" s="299"/>
      <c r="G548" s="299"/>
      <c r="H548" s="299"/>
      <c r="I548" s="299"/>
      <c r="J548" s="299"/>
      <c r="K548" s="299"/>
      <c r="L548" s="299"/>
    </row>
    <row r="549" spans="2:12" ht="15.95" customHeight="1">
      <c r="B549" s="299"/>
      <c r="C549" s="299"/>
      <c r="D549" s="299"/>
      <c r="E549" s="299"/>
      <c r="F549" s="299"/>
      <c r="G549" s="299"/>
      <c r="H549" s="299"/>
      <c r="I549" s="299"/>
      <c r="J549" s="299"/>
      <c r="K549" s="299"/>
      <c r="L549" s="299"/>
    </row>
  </sheetData>
  <mergeCells count="388">
    <mergeCell ref="B35:E35"/>
    <mergeCell ref="B23:E23"/>
    <mergeCell ref="B24:E24"/>
    <mergeCell ref="B26:E26"/>
    <mergeCell ref="B27:E27"/>
    <mergeCell ref="B28:E28"/>
    <mergeCell ref="B30:E30"/>
    <mergeCell ref="B31:E31"/>
    <mergeCell ref="B33:E33"/>
    <mergeCell ref="B34:E34"/>
    <mergeCell ref="B12:E12"/>
    <mergeCell ref="B11:E11"/>
    <mergeCell ref="B13:E13"/>
    <mergeCell ref="B15:E15"/>
    <mergeCell ref="B16:E16"/>
    <mergeCell ref="B18:E18"/>
    <mergeCell ref="B19:E19"/>
    <mergeCell ref="B21:E21"/>
    <mergeCell ref="B22:E22"/>
    <mergeCell ref="A146:C146"/>
    <mergeCell ref="A138:C138"/>
    <mergeCell ref="A129:C129"/>
    <mergeCell ref="A141:C141"/>
    <mergeCell ref="A137:C137"/>
    <mergeCell ref="A140:C140"/>
    <mergeCell ref="A115:C115"/>
    <mergeCell ref="A136:C136"/>
    <mergeCell ref="A135:C135"/>
    <mergeCell ref="J45:K46"/>
    <mergeCell ref="H47:H48"/>
    <mergeCell ref="E60:F60"/>
    <mergeCell ref="L77:L78"/>
    <mergeCell ref="E66:F66"/>
    <mergeCell ref="K47:K48"/>
    <mergeCell ref="A47:F47"/>
    <mergeCell ref="E54:F54"/>
    <mergeCell ref="H44:H46"/>
    <mergeCell ref="I47:I48"/>
    <mergeCell ref="E67:F67"/>
    <mergeCell ref="E70:F70"/>
    <mergeCell ref="E71:F71"/>
    <mergeCell ref="E53:F53"/>
    <mergeCell ref="I44:I46"/>
    <mergeCell ref="A56:C56"/>
    <mergeCell ref="L45:L46"/>
    <mergeCell ref="L47:L48"/>
    <mergeCell ref="A44:G46"/>
    <mergeCell ref="J44:K44"/>
    <mergeCell ref="A49:C49"/>
    <mergeCell ref="E49:F49"/>
    <mergeCell ref="E127:F127"/>
    <mergeCell ref="E124:F124"/>
    <mergeCell ref="E116:F116"/>
    <mergeCell ref="E52:F52"/>
    <mergeCell ref="A82:C82"/>
    <mergeCell ref="A93:C93"/>
    <mergeCell ref="A110:C110"/>
    <mergeCell ref="A120:C120"/>
    <mergeCell ref="A99:C99"/>
    <mergeCell ref="A79:C80"/>
    <mergeCell ref="E100:F100"/>
    <mergeCell ref="E101:F101"/>
    <mergeCell ref="E106:F106"/>
    <mergeCell ref="E107:F107"/>
    <mergeCell ref="E108:F108"/>
    <mergeCell ref="E103:F103"/>
    <mergeCell ref="E111:F111"/>
    <mergeCell ref="E59:F59"/>
    <mergeCell ref="E90:F90"/>
    <mergeCell ref="E85:F85"/>
    <mergeCell ref="E88:F88"/>
    <mergeCell ref="E79:F80"/>
    <mergeCell ref="E74:P74"/>
    <mergeCell ref="A150:M150"/>
    <mergeCell ref="A58:C58"/>
    <mergeCell ref="E61:F61"/>
    <mergeCell ref="A51:C51"/>
    <mergeCell ref="A65:C65"/>
    <mergeCell ref="A134:C134"/>
    <mergeCell ref="A105:C105"/>
    <mergeCell ref="A97:C97"/>
    <mergeCell ref="E86:F86"/>
    <mergeCell ref="E68:F68"/>
    <mergeCell ref="E87:F87"/>
    <mergeCell ref="A148:C148"/>
    <mergeCell ref="A143:C143"/>
    <mergeCell ref="A144:C144"/>
    <mergeCell ref="A147:C147"/>
    <mergeCell ref="E56:F56"/>
    <mergeCell ref="E137:F137"/>
    <mergeCell ref="E136:F136"/>
    <mergeCell ref="J76:K76"/>
    <mergeCell ref="J77:K78"/>
    <mergeCell ref="E84:F84"/>
    <mergeCell ref="E62:F62"/>
    <mergeCell ref="H76:H78"/>
    <mergeCell ref="I76:I78"/>
    <mergeCell ref="A1:P1"/>
    <mergeCell ref="A42:P42"/>
    <mergeCell ref="O36:P36"/>
    <mergeCell ref="E148:F148"/>
    <mergeCell ref="E138:F138"/>
    <mergeCell ref="E144:F144"/>
    <mergeCell ref="E130:F130"/>
    <mergeCell ref="E147:F147"/>
    <mergeCell ref="E141:F141"/>
    <mergeCell ref="E131:F131"/>
    <mergeCell ref="E135:F135"/>
    <mergeCell ref="E117:F117"/>
    <mergeCell ref="E132:F132"/>
    <mergeCell ref="E121:F121"/>
    <mergeCell ref="E122:F122"/>
    <mergeCell ref="E125:F125"/>
    <mergeCell ref="E123:F123"/>
    <mergeCell ref="E126:F126"/>
    <mergeCell ref="E118:F118"/>
    <mergeCell ref="E113:F113"/>
    <mergeCell ref="E91:F91"/>
    <mergeCell ref="E94:F94"/>
    <mergeCell ref="E95:F95"/>
    <mergeCell ref="O2:P2"/>
    <mergeCell ref="T59:U59"/>
    <mergeCell ref="T52:U52"/>
    <mergeCell ref="E112:F112"/>
    <mergeCell ref="E102:F102"/>
    <mergeCell ref="E97:F97"/>
    <mergeCell ref="E89:F89"/>
    <mergeCell ref="E83:F83"/>
    <mergeCell ref="A76:G78"/>
    <mergeCell ref="E69:F69"/>
    <mergeCell ref="E63:F63"/>
    <mergeCell ref="T54:U54"/>
    <mergeCell ref="T82:U82"/>
    <mergeCell ref="T103:U103"/>
    <mergeCell ref="T102:U102"/>
    <mergeCell ref="T101:U101"/>
    <mergeCell ref="T100:U100"/>
    <mergeCell ref="T99:U99"/>
    <mergeCell ref="T87:U87"/>
    <mergeCell ref="T95:U95"/>
    <mergeCell ref="T94:U94"/>
    <mergeCell ref="T93:U93"/>
    <mergeCell ref="T91:U91"/>
    <mergeCell ref="T90:U90"/>
    <mergeCell ref="T86:U86"/>
    <mergeCell ref="T44:U44"/>
    <mergeCell ref="T78:U78"/>
    <mergeCell ref="T77:U77"/>
    <mergeCell ref="T71:U71"/>
    <mergeCell ref="T70:U70"/>
    <mergeCell ref="T69:U69"/>
    <mergeCell ref="T68:U68"/>
    <mergeCell ref="T67:U67"/>
    <mergeCell ref="T66:U66"/>
    <mergeCell ref="T50:U50"/>
    <mergeCell ref="T48:U48"/>
    <mergeCell ref="T49:U49"/>
    <mergeCell ref="T47:U47"/>
    <mergeCell ref="T46:U46"/>
    <mergeCell ref="T45:U45"/>
    <mergeCell ref="T58:U58"/>
    <mergeCell ref="T56:U56"/>
    <mergeCell ref="T53:U53"/>
    <mergeCell ref="T51:U51"/>
    <mergeCell ref="T65:U65"/>
    <mergeCell ref="T63:U63"/>
    <mergeCell ref="T62:U62"/>
    <mergeCell ref="T61:U61"/>
    <mergeCell ref="T60:U60"/>
    <mergeCell ref="T148:U148"/>
    <mergeCell ref="T147:U147"/>
    <mergeCell ref="T146:U146"/>
    <mergeCell ref="T144:U144"/>
    <mergeCell ref="T143:U143"/>
    <mergeCell ref="T141:U141"/>
    <mergeCell ref="T83:U83"/>
    <mergeCell ref="T127:U127"/>
    <mergeCell ref="T126:U126"/>
    <mergeCell ref="T125:U125"/>
    <mergeCell ref="T124:U124"/>
    <mergeCell ref="T123:U123"/>
    <mergeCell ref="T122:U122"/>
    <mergeCell ref="T121:U121"/>
    <mergeCell ref="T120:U120"/>
    <mergeCell ref="T97:U97"/>
    <mergeCell ref="T85:U85"/>
    <mergeCell ref="T84:U84"/>
    <mergeCell ref="T116:U116"/>
    <mergeCell ref="T115:U115"/>
    <mergeCell ref="T113:U113"/>
    <mergeCell ref="T112:U112"/>
    <mergeCell ref="T89:U89"/>
    <mergeCell ref="T88:U88"/>
    <mergeCell ref="T140:U140"/>
    <mergeCell ref="T138:U138"/>
    <mergeCell ref="T137:U137"/>
    <mergeCell ref="T136:U136"/>
    <mergeCell ref="T135:U135"/>
    <mergeCell ref="T134:U134"/>
    <mergeCell ref="R70:S70"/>
    <mergeCell ref="R69:S69"/>
    <mergeCell ref="R68:S68"/>
    <mergeCell ref="R99:S99"/>
    <mergeCell ref="R97:S97"/>
    <mergeCell ref="R90:S90"/>
    <mergeCell ref="R124:S124"/>
    <mergeCell ref="R116:S116"/>
    <mergeCell ref="R115:S115"/>
    <mergeCell ref="R123:S123"/>
    <mergeCell ref="R122:S122"/>
    <mergeCell ref="R121:S121"/>
    <mergeCell ref="R120:S120"/>
    <mergeCell ref="R113:S113"/>
    <mergeCell ref="R82:S82"/>
    <mergeCell ref="R87:S87"/>
    <mergeCell ref="R86:S86"/>
    <mergeCell ref="R85:S85"/>
    <mergeCell ref="T132:U132"/>
    <mergeCell ref="T131:U131"/>
    <mergeCell ref="T130:U130"/>
    <mergeCell ref="T129:U129"/>
    <mergeCell ref="R71:S71"/>
    <mergeCell ref="R108:S108"/>
    <mergeCell ref="R107:S107"/>
    <mergeCell ref="R106:S106"/>
    <mergeCell ref="R105:S105"/>
    <mergeCell ref="R89:S89"/>
    <mergeCell ref="T111:U111"/>
    <mergeCell ref="T110:U110"/>
    <mergeCell ref="T108:U108"/>
    <mergeCell ref="T107:U107"/>
    <mergeCell ref="T106:U106"/>
    <mergeCell ref="T105:U105"/>
    <mergeCell ref="T118:U118"/>
    <mergeCell ref="T117:U117"/>
    <mergeCell ref="R94:S94"/>
    <mergeCell ref="R93:S93"/>
    <mergeCell ref="R91:S91"/>
    <mergeCell ref="R84:S84"/>
    <mergeCell ref="R83:S83"/>
    <mergeCell ref="R117:S117"/>
    <mergeCell ref="R46:S46"/>
    <mergeCell ref="R45:S45"/>
    <mergeCell ref="R44:S44"/>
    <mergeCell ref="R78:S78"/>
    <mergeCell ref="R77:S77"/>
    <mergeCell ref="R76:S76"/>
    <mergeCell ref="R56:S56"/>
    <mergeCell ref="R54:S54"/>
    <mergeCell ref="R53:S53"/>
    <mergeCell ref="R52:S52"/>
    <mergeCell ref="R51:S51"/>
    <mergeCell ref="R47:S48"/>
    <mergeCell ref="R63:S63"/>
    <mergeCell ref="R62:S62"/>
    <mergeCell ref="R61:S61"/>
    <mergeCell ref="R60:S60"/>
    <mergeCell ref="R59:S59"/>
    <mergeCell ref="R58:S58"/>
    <mergeCell ref="R67:S67"/>
    <mergeCell ref="R66:S66"/>
    <mergeCell ref="R65:S65"/>
    <mergeCell ref="T17:U17"/>
    <mergeCell ref="T16:U16"/>
    <mergeCell ref="S18:T18"/>
    <mergeCell ref="T33:U33"/>
    <mergeCell ref="R110:S110"/>
    <mergeCell ref="R148:S148"/>
    <mergeCell ref="R147:S147"/>
    <mergeCell ref="R146:S146"/>
    <mergeCell ref="R144:S144"/>
    <mergeCell ref="R143:S143"/>
    <mergeCell ref="R141:S141"/>
    <mergeCell ref="R127:S127"/>
    <mergeCell ref="R126:S126"/>
    <mergeCell ref="R125:S125"/>
    <mergeCell ref="R140:S140"/>
    <mergeCell ref="R138:S138"/>
    <mergeCell ref="R130:S130"/>
    <mergeCell ref="R129:S129"/>
    <mergeCell ref="R136:S136"/>
    <mergeCell ref="R137:S137"/>
    <mergeCell ref="R135:S135"/>
    <mergeCell ref="R134:S134"/>
    <mergeCell ref="R132:S132"/>
    <mergeCell ref="R131:S131"/>
    <mergeCell ref="R118:S118"/>
    <mergeCell ref="R112:S112"/>
    <mergeCell ref="R111:S111"/>
    <mergeCell ref="R88:S88"/>
    <mergeCell ref="R103:S103"/>
    <mergeCell ref="R102:S102"/>
    <mergeCell ref="R101:S101"/>
    <mergeCell ref="R100:S100"/>
    <mergeCell ref="R95:S95"/>
    <mergeCell ref="N21:O21"/>
    <mergeCell ref="N22:O22"/>
    <mergeCell ref="N23:O23"/>
    <mergeCell ref="N24:O24"/>
    <mergeCell ref="N26:O26"/>
    <mergeCell ref="N27:O27"/>
    <mergeCell ref="N28:O28"/>
    <mergeCell ref="N3:P3"/>
    <mergeCell ref="N4:O4"/>
    <mergeCell ref="N5:O5"/>
    <mergeCell ref="N6:O6"/>
    <mergeCell ref="N7:O7"/>
    <mergeCell ref="N8:O8"/>
    <mergeCell ref="N9:O9"/>
    <mergeCell ref="N11:O11"/>
    <mergeCell ref="N12:O12"/>
    <mergeCell ref="A3:G3"/>
    <mergeCell ref="A4:G4"/>
    <mergeCell ref="B5:G5"/>
    <mergeCell ref="C6:G6"/>
    <mergeCell ref="H3:J3"/>
    <mergeCell ref="H4:I4"/>
    <mergeCell ref="H5:I5"/>
    <mergeCell ref="H6:I6"/>
    <mergeCell ref="N150:P150"/>
    <mergeCell ref="N73:P73"/>
    <mergeCell ref="N37:P37"/>
    <mergeCell ref="O72:P72"/>
    <mergeCell ref="N47:N48"/>
    <mergeCell ref="O47:O48"/>
    <mergeCell ref="P47:P48"/>
    <mergeCell ref="O75:P75"/>
    <mergeCell ref="M77:M78"/>
    <mergeCell ref="M47:M48"/>
    <mergeCell ref="M45:M46"/>
    <mergeCell ref="N13:O13"/>
    <mergeCell ref="N15:O15"/>
    <mergeCell ref="N16:O16"/>
    <mergeCell ref="N18:O18"/>
    <mergeCell ref="N19:O19"/>
    <mergeCell ref="H7:I7"/>
    <mergeCell ref="H8:I8"/>
    <mergeCell ref="H9:I9"/>
    <mergeCell ref="H11:I11"/>
    <mergeCell ref="H12:I12"/>
    <mergeCell ref="H13:I13"/>
    <mergeCell ref="H15:I15"/>
    <mergeCell ref="H16:I16"/>
    <mergeCell ref="H18:I18"/>
    <mergeCell ref="H19:I19"/>
    <mergeCell ref="H21:I21"/>
    <mergeCell ref="H22:I22"/>
    <mergeCell ref="H23:I23"/>
    <mergeCell ref="H24:I24"/>
    <mergeCell ref="H26:I26"/>
    <mergeCell ref="H27:I27"/>
    <mergeCell ref="H28:I28"/>
    <mergeCell ref="H30:I30"/>
    <mergeCell ref="K3:M3"/>
    <mergeCell ref="K4:L4"/>
    <mergeCell ref="K8:L8"/>
    <mergeCell ref="K9:L9"/>
    <mergeCell ref="K11:L11"/>
    <mergeCell ref="K15:L15"/>
    <mergeCell ref="K23:L23"/>
    <mergeCell ref="K28:L28"/>
    <mergeCell ref="K30:L30"/>
    <mergeCell ref="K5:L5"/>
    <mergeCell ref="K6:L6"/>
    <mergeCell ref="K7:L7"/>
    <mergeCell ref="K24:L24"/>
    <mergeCell ref="K26:L26"/>
    <mergeCell ref="K12:L12"/>
    <mergeCell ref="K13:L13"/>
    <mergeCell ref="K16:L16"/>
    <mergeCell ref="K18:L18"/>
    <mergeCell ref="K19:L19"/>
    <mergeCell ref="K27:L27"/>
    <mergeCell ref="K22:L22"/>
    <mergeCell ref="K21:L21"/>
    <mergeCell ref="N30:O30"/>
    <mergeCell ref="N31:O31"/>
    <mergeCell ref="N33:O33"/>
    <mergeCell ref="N34:O34"/>
    <mergeCell ref="N35:O35"/>
    <mergeCell ref="H31:I31"/>
    <mergeCell ref="H33:I33"/>
    <mergeCell ref="H34:I34"/>
    <mergeCell ref="H35:I35"/>
    <mergeCell ref="K31:L31"/>
    <mergeCell ref="K33:L33"/>
    <mergeCell ref="K35:L35"/>
    <mergeCell ref="K34:L3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0" firstPageNumber="12" orientation="portrait" useFirstPageNumber="1" r:id="rId1"/>
  <headerFooter scaleWithDoc="0" alignWithMargins="0">
    <oddFooter>&amp;C&amp;P</oddFooter>
  </headerFooter>
  <rowBreaks count="1" manualBreakCount="1">
    <brk id="7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2"/>
  <sheetViews>
    <sheetView showGridLines="0" view="pageBreakPreview" zoomScale="60" zoomScaleNormal="90" workbookViewId="0"/>
  </sheetViews>
  <sheetFormatPr defaultRowHeight="18.600000000000001" customHeight="1"/>
  <cols>
    <col min="1" max="1" width="2.5" style="360" customWidth="1"/>
    <col min="2" max="3" width="5.625" style="360" customWidth="1"/>
    <col min="4" max="6" width="10.625" style="360" customWidth="1"/>
    <col min="7" max="7" width="2.5" style="360" customWidth="1"/>
    <col min="8" max="9" width="5.625" style="360" customWidth="1"/>
    <col min="10" max="12" width="10.625" style="360" customWidth="1"/>
    <col min="13" max="13" width="1.875" style="434" customWidth="1"/>
    <col min="14" max="14" width="1.875" style="400" customWidth="1"/>
    <col min="15" max="15" width="2.5" style="115" customWidth="1"/>
    <col min="16" max="16" width="5.625" style="360" customWidth="1"/>
    <col min="17" max="17" width="5.75" style="360" customWidth="1"/>
    <col min="18" max="20" width="10.625" style="360" customWidth="1"/>
    <col min="21" max="21" width="2.5" style="360" customWidth="1"/>
    <col min="22" max="23" width="5.625" style="360" customWidth="1"/>
    <col min="24" max="26" width="10.625" style="360" customWidth="1"/>
    <col min="27" max="31" width="0" style="360" hidden="1" customWidth="1"/>
    <col min="32" max="16384" width="9" style="360"/>
  </cols>
  <sheetData>
    <row r="1" spans="1:40" ht="24.95" customHeight="1">
      <c r="A1" s="695" t="s">
        <v>747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432"/>
      <c r="N1" s="394"/>
      <c r="O1" s="697" t="s">
        <v>558</v>
      </c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</row>
    <row r="2" spans="1:40" ht="20.100000000000001" customHeight="1" thickBot="1">
      <c r="A2" s="16"/>
      <c r="B2" s="16"/>
      <c r="C2" s="16"/>
      <c r="D2" s="16"/>
      <c r="E2" s="16"/>
      <c r="F2" s="16"/>
      <c r="G2" s="16"/>
      <c r="H2" s="16"/>
      <c r="I2" s="16"/>
      <c r="J2" s="54"/>
      <c r="K2" s="54"/>
      <c r="L2" s="16"/>
      <c r="M2" s="433"/>
      <c r="N2" s="396"/>
      <c r="O2" s="98"/>
      <c r="P2" s="98"/>
      <c r="Q2" s="98"/>
      <c r="R2" s="16"/>
      <c r="S2" s="16"/>
      <c r="T2" s="16"/>
      <c r="U2" s="16"/>
      <c r="V2" s="16"/>
      <c r="W2" s="16"/>
      <c r="X2" s="16"/>
      <c r="Y2" s="16"/>
      <c r="Z2" s="366" t="s">
        <v>172</v>
      </c>
    </row>
    <row r="3" spans="1:40" ht="20.100000000000001" customHeight="1">
      <c r="A3" s="680" t="s">
        <v>556</v>
      </c>
      <c r="B3" s="698"/>
      <c r="C3" s="699"/>
      <c r="D3" s="346" t="s">
        <v>2</v>
      </c>
      <c r="E3" s="346" t="s">
        <v>3</v>
      </c>
      <c r="F3" s="347" t="s">
        <v>4</v>
      </c>
      <c r="G3" s="705" t="s">
        <v>556</v>
      </c>
      <c r="H3" s="698"/>
      <c r="I3" s="699"/>
      <c r="J3" s="346" t="s">
        <v>2</v>
      </c>
      <c r="K3" s="346" t="s">
        <v>3</v>
      </c>
      <c r="L3" s="455" t="s">
        <v>4</v>
      </c>
      <c r="M3" s="21"/>
      <c r="N3" s="460"/>
      <c r="O3" s="680" t="s">
        <v>556</v>
      </c>
      <c r="P3" s="698"/>
      <c r="Q3" s="699"/>
      <c r="R3" s="346" t="s">
        <v>2</v>
      </c>
      <c r="S3" s="346" t="s">
        <v>3</v>
      </c>
      <c r="T3" s="347" t="s">
        <v>4</v>
      </c>
      <c r="U3" s="705" t="s">
        <v>556</v>
      </c>
      <c r="V3" s="698"/>
      <c r="W3" s="699"/>
      <c r="X3" s="346" t="s">
        <v>2</v>
      </c>
      <c r="Y3" s="346" t="s">
        <v>3</v>
      </c>
      <c r="Z3" s="99" t="s">
        <v>4</v>
      </c>
    </row>
    <row r="4" spans="1:40" ht="18.600000000000001" customHeight="1">
      <c r="A4" s="700" t="s">
        <v>557</v>
      </c>
      <c r="B4" s="701"/>
      <c r="C4" s="702"/>
      <c r="D4" s="100">
        <f>IF((SUM(D6,D13,D20,D27,D34,D41,J9,J16,J23,J30,J37,R4,R11,R18,R25,R32,R39,X7,X14,X21,X28:X29))=(SUM(E4:F4)),(SUM(D6,D13,D20,D27,D34,D41,J9,J16,J23,J30,J37,R4,R11,R18,R25,R32,R39,X7,X14,X21,X28:X29)),"数値が違う")</f>
        <v>122138</v>
      </c>
      <c r="E4" s="100">
        <f>SUM(E6,E13,E20,E27,E34,E41,K9,K16,K23,K30,K37,S4,S11,S18,S25,S32,S39,Y7,Y14,Y21,Y28:Y29)</f>
        <v>55482</v>
      </c>
      <c r="F4" s="100">
        <f>SUM(F6,F13,F20,F27,F34,F41,L9,L16,L23,L30,L37,T4,T11,T18,T25,T32,T39,Z7,Z14,Z21,Z28:Z29)</f>
        <v>66656</v>
      </c>
      <c r="G4" s="101"/>
      <c r="H4" s="81" t="s">
        <v>119</v>
      </c>
      <c r="I4" s="102"/>
      <c r="J4" s="103">
        <f>SUM(K4:L4)</f>
        <v>1170</v>
      </c>
      <c r="K4" s="71">
        <v>568</v>
      </c>
      <c r="L4" s="456">
        <v>602</v>
      </c>
      <c r="M4" s="57"/>
      <c r="N4" s="457"/>
      <c r="O4" s="439"/>
      <c r="P4" s="703" t="s">
        <v>173</v>
      </c>
      <c r="Q4" s="704"/>
      <c r="R4" s="104">
        <f>IF((SUM(R5:R9))=(SUM(S4:T4)),(SUM(R5:R9)),"数値が違う")</f>
        <v>6985</v>
      </c>
      <c r="S4" s="100">
        <f>SUM(S5:S9)</f>
        <v>3222</v>
      </c>
      <c r="T4" s="100">
        <f>SUM(T5:T9)</f>
        <v>3763</v>
      </c>
      <c r="U4" s="101"/>
      <c r="V4" s="81" t="s">
        <v>174</v>
      </c>
      <c r="W4" s="102"/>
      <c r="X4" s="103">
        <f>SUM(Y4:Z4)</f>
        <v>1184</v>
      </c>
      <c r="Y4" s="71">
        <v>454</v>
      </c>
      <c r="Z4" s="219">
        <v>730</v>
      </c>
    </row>
    <row r="5" spans="1:40" ht="18.600000000000001" customHeight="1">
      <c r="A5" s="16"/>
      <c r="B5" s="16"/>
      <c r="C5" s="16"/>
      <c r="D5" s="103"/>
      <c r="E5" s="71"/>
      <c r="F5" s="71"/>
      <c r="G5" s="101"/>
      <c r="H5" s="81" t="s">
        <v>120</v>
      </c>
      <c r="I5" s="102"/>
      <c r="J5" s="103">
        <f>SUM(K5:L5)</f>
        <v>1166</v>
      </c>
      <c r="K5" s="71">
        <v>588</v>
      </c>
      <c r="L5" s="457">
        <v>578</v>
      </c>
      <c r="M5" s="57"/>
      <c r="N5" s="457"/>
      <c r="O5" s="264"/>
      <c r="P5" s="81" t="s">
        <v>175</v>
      </c>
      <c r="Q5" s="105"/>
      <c r="R5" s="103">
        <f>SUM(S5:T5)</f>
        <v>1333</v>
      </c>
      <c r="S5" s="71">
        <v>636</v>
      </c>
      <c r="T5" s="71">
        <v>697</v>
      </c>
      <c r="U5" s="101"/>
      <c r="V5" s="81" t="s">
        <v>176</v>
      </c>
      <c r="W5" s="102"/>
      <c r="X5" s="103">
        <f>SUM(Y5:Z5)</f>
        <v>1055</v>
      </c>
      <c r="Y5" s="71">
        <v>366</v>
      </c>
      <c r="Z5" s="71">
        <v>689</v>
      </c>
    </row>
    <row r="6" spans="1:40" ht="18.600000000000001" customHeight="1">
      <c r="B6" s="688" t="s">
        <v>121</v>
      </c>
      <c r="C6" s="689"/>
      <c r="D6" s="104">
        <f>IF((SUM(D7:D11))=(SUM(E6:F6)),(SUM(D7:D11)),"数値が違う")</f>
        <v>4166</v>
      </c>
      <c r="E6" s="100">
        <f>SUM(E7:E11)</f>
        <v>2116</v>
      </c>
      <c r="F6" s="100">
        <f>SUM(F7:F11)</f>
        <v>2050</v>
      </c>
      <c r="G6" s="101"/>
      <c r="H6" s="81" t="s">
        <v>122</v>
      </c>
      <c r="I6" s="102"/>
      <c r="J6" s="103">
        <f>SUM(K6:L6)</f>
        <v>1146</v>
      </c>
      <c r="K6" s="71">
        <v>559</v>
      </c>
      <c r="L6" s="457">
        <v>587</v>
      </c>
      <c r="M6" s="57"/>
      <c r="N6" s="457"/>
      <c r="O6" s="264"/>
      <c r="P6" s="81" t="s">
        <v>177</v>
      </c>
      <c r="Q6" s="105"/>
      <c r="R6" s="103">
        <f>SUM(S6:T6)</f>
        <v>1418</v>
      </c>
      <c r="S6" s="71">
        <v>656</v>
      </c>
      <c r="T6" s="71">
        <v>762</v>
      </c>
      <c r="U6" s="101"/>
      <c r="V6" s="81"/>
      <c r="W6" s="102"/>
      <c r="X6" s="103"/>
      <c r="Y6" s="71"/>
      <c r="Z6" s="71"/>
    </row>
    <row r="7" spans="1:40" ht="18.600000000000001" customHeight="1">
      <c r="A7" s="105"/>
      <c r="B7" s="81" t="s">
        <v>123</v>
      </c>
      <c r="C7" s="105"/>
      <c r="D7" s="103">
        <f>SUM(E7:F7)</f>
        <v>781</v>
      </c>
      <c r="E7" s="71">
        <v>406</v>
      </c>
      <c r="F7" s="71">
        <v>375</v>
      </c>
      <c r="G7" s="101"/>
      <c r="H7" s="81" t="s">
        <v>124</v>
      </c>
      <c r="I7" s="102"/>
      <c r="J7" s="103">
        <f>SUM(K7:L7)</f>
        <v>1184</v>
      </c>
      <c r="K7" s="71">
        <v>580</v>
      </c>
      <c r="L7" s="457">
        <v>604</v>
      </c>
      <c r="M7" s="57"/>
      <c r="N7" s="457"/>
      <c r="O7" s="264"/>
      <c r="P7" s="81" t="s">
        <v>178</v>
      </c>
      <c r="Q7" s="105"/>
      <c r="R7" s="103">
        <f>SUM(S7:T7)</f>
        <v>1391</v>
      </c>
      <c r="S7" s="71">
        <v>635</v>
      </c>
      <c r="T7" s="71">
        <v>756</v>
      </c>
      <c r="U7" s="106"/>
      <c r="V7" s="686" t="s">
        <v>179</v>
      </c>
      <c r="W7" s="687"/>
      <c r="X7" s="104">
        <f>IF((SUM(X8:X12))=(SUM(Y7:Z7)),(SUM(X8:X12)),"数値が違う")</f>
        <v>3928</v>
      </c>
      <c r="Y7" s="100">
        <f>SUM(Y8:Y12)</f>
        <v>1254</v>
      </c>
      <c r="Z7" s="100">
        <f>SUM(Z8:Z12)</f>
        <v>2674</v>
      </c>
    </row>
    <row r="8" spans="1:40" ht="18.600000000000001" customHeight="1">
      <c r="A8" s="105"/>
      <c r="B8" s="81" t="s">
        <v>38</v>
      </c>
      <c r="C8" s="105"/>
      <c r="D8" s="103">
        <f>SUM(E8:F8)</f>
        <v>818</v>
      </c>
      <c r="E8" s="71">
        <v>393</v>
      </c>
      <c r="F8" s="71">
        <v>425</v>
      </c>
      <c r="G8" s="101"/>
      <c r="H8" s="105"/>
      <c r="I8" s="102"/>
      <c r="J8" s="103"/>
      <c r="K8" s="71"/>
      <c r="L8" s="457"/>
      <c r="M8" s="57"/>
      <c r="N8" s="457"/>
      <c r="O8" s="264"/>
      <c r="P8" s="81" t="s">
        <v>180</v>
      </c>
      <c r="Q8" s="105"/>
      <c r="R8" s="103">
        <f>SUM(S8:T8)</f>
        <v>1374</v>
      </c>
      <c r="S8" s="71">
        <v>620</v>
      </c>
      <c r="T8" s="71">
        <v>754</v>
      </c>
      <c r="U8" s="107"/>
      <c r="V8" s="81" t="s">
        <v>181</v>
      </c>
      <c r="W8" s="102"/>
      <c r="X8" s="103">
        <f>SUM(Y8:Z8)</f>
        <v>946</v>
      </c>
      <c r="Y8" s="71">
        <v>352</v>
      </c>
      <c r="Z8" s="71">
        <v>594</v>
      </c>
    </row>
    <row r="9" spans="1:40" ht="18.600000000000001" customHeight="1">
      <c r="A9" s="105"/>
      <c r="B9" s="81" t="s">
        <v>39</v>
      </c>
      <c r="C9" s="105"/>
      <c r="D9" s="103">
        <f>SUM(E9:F9)</f>
        <v>869</v>
      </c>
      <c r="E9" s="71">
        <v>463</v>
      </c>
      <c r="F9" s="71">
        <v>406</v>
      </c>
      <c r="G9" s="106"/>
      <c r="H9" s="686" t="s">
        <v>125</v>
      </c>
      <c r="I9" s="689"/>
      <c r="J9" s="104">
        <f>IF((SUM(J10:J14))=(SUM(K9:L9)),(SUM(J10:J14)),"数値が違う")</f>
        <v>5881</v>
      </c>
      <c r="K9" s="100">
        <f>SUM(K10:K14)</f>
        <v>2847</v>
      </c>
      <c r="L9" s="458">
        <f>SUM(L10:L14)</f>
        <v>3034</v>
      </c>
      <c r="M9" s="441"/>
      <c r="N9" s="458"/>
      <c r="O9" s="264"/>
      <c r="P9" s="81" t="s">
        <v>182</v>
      </c>
      <c r="Q9" s="105"/>
      <c r="R9" s="103">
        <f>SUM(S9:T9)</f>
        <v>1469</v>
      </c>
      <c r="S9" s="71">
        <v>675</v>
      </c>
      <c r="T9" s="71">
        <v>794</v>
      </c>
      <c r="U9" s="107"/>
      <c r="V9" s="81" t="s">
        <v>183</v>
      </c>
      <c r="W9" s="102"/>
      <c r="X9" s="103">
        <f>SUM(Y9:Z9)</f>
        <v>879</v>
      </c>
      <c r="Y9" s="71">
        <v>297</v>
      </c>
      <c r="Z9" s="71">
        <v>582</v>
      </c>
    </row>
    <row r="10" spans="1:40" ht="18.600000000000001" customHeight="1">
      <c r="A10" s="105"/>
      <c r="B10" s="81" t="s">
        <v>40</v>
      </c>
      <c r="C10" s="105"/>
      <c r="D10" s="103">
        <f>SUM(E10:F10)</f>
        <v>832</v>
      </c>
      <c r="E10" s="71">
        <v>420</v>
      </c>
      <c r="F10" s="71">
        <v>412</v>
      </c>
      <c r="G10" s="107"/>
      <c r="H10" s="81" t="s">
        <v>126</v>
      </c>
      <c r="I10" s="102"/>
      <c r="J10" s="103">
        <f>SUM(K10:L10)</f>
        <v>1113</v>
      </c>
      <c r="K10" s="71">
        <v>525</v>
      </c>
      <c r="L10" s="457">
        <v>588</v>
      </c>
      <c r="M10" s="57"/>
      <c r="N10" s="457"/>
      <c r="O10" s="264"/>
      <c r="P10" s="81"/>
      <c r="Q10" s="105"/>
      <c r="R10" s="103"/>
      <c r="S10" s="71"/>
      <c r="T10" s="71"/>
      <c r="U10" s="107"/>
      <c r="V10" s="81" t="s">
        <v>184</v>
      </c>
      <c r="W10" s="102"/>
      <c r="X10" s="103">
        <f>SUM(Y10:Z10)</f>
        <v>773</v>
      </c>
      <c r="Y10" s="71">
        <v>244</v>
      </c>
      <c r="Z10" s="71">
        <v>529</v>
      </c>
    </row>
    <row r="11" spans="1:40" ht="18.600000000000001" customHeight="1">
      <c r="A11" s="105"/>
      <c r="B11" s="81" t="s">
        <v>41</v>
      </c>
      <c r="C11" s="108"/>
      <c r="D11" s="103">
        <f>SUM(E11:F11)</f>
        <v>866</v>
      </c>
      <c r="E11" s="71">
        <v>434</v>
      </c>
      <c r="F11" s="71">
        <v>432</v>
      </c>
      <c r="G11" s="107"/>
      <c r="H11" s="81" t="s">
        <v>127</v>
      </c>
      <c r="I11" s="102"/>
      <c r="J11" s="103">
        <f>SUM(K11:L11)</f>
        <v>1213</v>
      </c>
      <c r="K11" s="71">
        <v>605</v>
      </c>
      <c r="L11" s="457">
        <v>608</v>
      </c>
      <c r="M11" s="57"/>
      <c r="N11" s="457"/>
      <c r="O11" s="439"/>
      <c r="P11" s="688" t="s">
        <v>185</v>
      </c>
      <c r="Q11" s="687"/>
      <c r="R11" s="104">
        <f>IF((SUM(R12:R16))=(SUM(S11:T11)),(SUM(R12:R16)),"数値が違う")</f>
        <v>8088</v>
      </c>
      <c r="S11" s="100">
        <f>SUM(S12:S16)</f>
        <v>3793</v>
      </c>
      <c r="T11" s="100">
        <f>SUM(T12:T16)</f>
        <v>4295</v>
      </c>
      <c r="U11" s="107"/>
      <c r="V11" s="81" t="s">
        <v>186</v>
      </c>
      <c r="W11" s="102"/>
      <c r="X11" s="103">
        <f>SUM(Y11:Z11)</f>
        <v>718</v>
      </c>
      <c r="Y11" s="71">
        <v>202</v>
      </c>
      <c r="Z11" s="71">
        <v>516</v>
      </c>
    </row>
    <row r="12" spans="1:40" ht="18.600000000000001" customHeight="1">
      <c r="A12" s="105"/>
      <c r="B12" s="81"/>
      <c r="C12" s="108"/>
      <c r="D12" s="73"/>
      <c r="E12" s="73"/>
      <c r="F12" s="71"/>
      <c r="G12" s="107"/>
      <c r="H12" s="81" t="s">
        <v>128</v>
      </c>
      <c r="I12" s="102"/>
      <c r="J12" s="103">
        <f>SUM(K12:L12)</f>
        <v>1191</v>
      </c>
      <c r="K12" s="71">
        <v>612</v>
      </c>
      <c r="L12" s="457">
        <v>579</v>
      </c>
      <c r="M12" s="57"/>
      <c r="N12" s="457"/>
      <c r="O12" s="264"/>
      <c r="P12" s="81" t="s">
        <v>187</v>
      </c>
      <c r="Q12" s="105"/>
      <c r="R12" s="103">
        <f>SUM(S12:T12)</f>
        <v>1406</v>
      </c>
      <c r="S12" s="71">
        <v>669</v>
      </c>
      <c r="T12" s="71">
        <v>737</v>
      </c>
      <c r="U12" s="107"/>
      <c r="V12" s="81" t="s">
        <v>188</v>
      </c>
      <c r="W12" s="102"/>
      <c r="X12" s="103">
        <f>SUM(Y12:Z12)</f>
        <v>612</v>
      </c>
      <c r="Y12" s="71">
        <v>159</v>
      </c>
      <c r="Z12" s="71">
        <v>453</v>
      </c>
    </row>
    <row r="13" spans="1:40" ht="18.600000000000001" customHeight="1">
      <c r="B13" s="688" t="s">
        <v>129</v>
      </c>
      <c r="C13" s="689"/>
      <c r="D13" s="104">
        <f>IF((SUM(D14:D18))=(SUM(E13:F13)),(SUM(D14:D18)),"数値が違う")</f>
        <v>4505</v>
      </c>
      <c r="E13" s="100">
        <f>SUM(E14:E18)</f>
        <v>2314</v>
      </c>
      <c r="F13" s="100">
        <f>SUM(F14:F18)</f>
        <v>2191</v>
      </c>
      <c r="G13" s="107"/>
      <c r="H13" s="81" t="s">
        <v>130</v>
      </c>
      <c r="I13" s="102"/>
      <c r="J13" s="103">
        <f>SUM(K13:L13)</f>
        <v>1180</v>
      </c>
      <c r="K13" s="71">
        <v>569</v>
      </c>
      <c r="L13" s="457">
        <v>611</v>
      </c>
      <c r="M13" s="57"/>
      <c r="N13" s="457"/>
      <c r="O13" s="264"/>
      <c r="P13" s="81" t="s">
        <v>189</v>
      </c>
      <c r="Q13" s="105"/>
      <c r="R13" s="103">
        <f>SUM(S13:T13)</f>
        <v>1513</v>
      </c>
      <c r="S13" s="71">
        <v>719</v>
      </c>
      <c r="T13" s="71">
        <v>794</v>
      </c>
      <c r="U13" s="107"/>
      <c r="V13" s="299"/>
      <c r="W13" s="299"/>
      <c r="X13" s="103"/>
      <c r="Y13" s="71"/>
      <c r="Z13" s="71"/>
    </row>
    <row r="14" spans="1:40" ht="18.600000000000001" customHeight="1">
      <c r="A14" s="105"/>
      <c r="B14" s="81" t="s">
        <v>42</v>
      </c>
      <c r="C14" s="105"/>
      <c r="D14" s="103">
        <f>SUM(E14:F14)</f>
        <v>896</v>
      </c>
      <c r="E14" s="71">
        <v>457</v>
      </c>
      <c r="F14" s="71">
        <v>439</v>
      </c>
      <c r="G14" s="107"/>
      <c r="H14" s="81" t="s">
        <v>131</v>
      </c>
      <c r="I14" s="102"/>
      <c r="J14" s="103">
        <f>SUM(K14:L14)</f>
        <v>1184</v>
      </c>
      <c r="K14" s="71">
        <v>536</v>
      </c>
      <c r="L14" s="457">
        <v>648</v>
      </c>
      <c r="M14" s="57"/>
      <c r="N14" s="457"/>
      <c r="O14" s="264"/>
      <c r="P14" s="81" t="s">
        <v>190</v>
      </c>
      <c r="Q14" s="105"/>
      <c r="R14" s="103">
        <f>SUM(S14:T14)</f>
        <v>1589</v>
      </c>
      <c r="S14" s="71">
        <v>749</v>
      </c>
      <c r="T14" s="71">
        <v>840</v>
      </c>
      <c r="U14" s="106"/>
      <c r="V14" s="686" t="s">
        <v>191</v>
      </c>
      <c r="W14" s="687"/>
      <c r="X14" s="104">
        <f>IF((SUM(X15:X19))=(SUM(Y14:Z14)),(SUM(X15:X19)),"数値が違う")</f>
        <v>1793</v>
      </c>
      <c r="Y14" s="100">
        <f>SUM(Y15:Y19)</f>
        <v>426</v>
      </c>
      <c r="Z14" s="100">
        <f>SUM(Z15:Z19)</f>
        <v>1367</v>
      </c>
    </row>
    <row r="15" spans="1:40" ht="18.600000000000001" customHeight="1">
      <c r="A15" s="105"/>
      <c r="B15" s="81" t="s">
        <v>43</v>
      </c>
      <c r="C15" s="105"/>
      <c r="D15" s="103">
        <f>SUM(E15:F15)</f>
        <v>893</v>
      </c>
      <c r="E15" s="71">
        <v>464</v>
      </c>
      <c r="F15" s="71">
        <v>429</v>
      </c>
      <c r="G15" s="107"/>
      <c r="H15" s="81"/>
      <c r="I15" s="102"/>
      <c r="J15" s="103"/>
      <c r="K15" s="71"/>
      <c r="L15" s="457"/>
      <c r="M15" s="57"/>
      <c r="N15" s="457"/>
      <c r="O15" s="264"/>
      <c r="P15" s="81" t="s">
        <v>192</v>
      </c>
      <c r="Q15" s="105"/>
      <c r="R15" s="103">
        <f>SUM(S15:T15)</f>
        <v>1712</v>
      </c>
      <c r="S15" s="71">
        <v>795</v>
      </c>
      <c r="T15" s="71">
        <v>917</v>
      </c>
      <c r="U15" s="107"/>
      <c r="V15" s="81" t="s">
        <v>193</v>
      </c>
      <c r="W15" s="102"/>
      <c r="X15" s="103">
        <f>SUM(Y15:Z15)</f>
        <v>565</v>
      </c>
      <c r="Y15" s="71">
        <v>155</v>
      </c>
      <c r="Z15" s="71">
        <v>410</v>
      </c>
      <c r="AN15" s="401"/>
    </row>
    <row r="16" spans="1:40" ht="18.600000000000001" customHeight="1">
      <c r="A16" s="105"/>
      <c r="B16" s="81" t="s">
        <v>44</v>
      </c>
      <c r="C16" s="105"/>
      <c r="D16" s="103">
        <f>SUM(E16:F16)</f>
        <v>888</v>
      </c>
      <c r="E16" s="71">
        <v>440</v>
      </c>
      <c r="F16" s="71">
        <v>448</v>
      </c>
      <c r="G16" s="106"/>
      <c r="H16" s="686" t="s">
        <v>132</v>
      </c>
      <c r="I16" s="689"/>
      <c r="J16" s="104">
        <f>IF((SUM(J17:J21))=(SUM(K16:L16)),(SUM(J17:J21)),"数値が違う")</f>
        <v>6850</v>
      </c>
      <c r="K16" s="100">
        <f>SUM(K17:K21)</f>
        <v>3260</v>
      </c>
      <c r="L16" s="458">
        <f>SUM(L17:L21)</f>
        <v>3590</v>
      </c>
      <c r="M16" s="441"/>
      <c r="N16" s="458"/>
      <c r="O16" s="264"/>
      <c r="P16" s="81" t="s">
        <v>194</v>
      </c>
      <c r="Q16" s="105"/>
      <c r="R16" s="103">
        <f>SUM(S16:T16)</f>
        <v>1868</v>
      </c>
      <c r="S16" s="71">
        <v>861</v>
      </c>
      <c r="T16" s="71">
        <v>1007</v>
      </c>
      <c r="U16" s="107"/>
      <c r="V16" s="81" t="s">
        <v>195</v>
      </c>
      <c r="W16" s="102"/>
      <c r="X16" s="103">
        <f>SUM(Y16:Z16)</f>
        <v>412</v>
      </c>
      <c r="Y16" s="71">
        <v>85</v>
      </c>
      <c r="Z16" s="71">
        <v>327</v>
      </c>
    </row>
    <row r="17" spans="1:32" ht="18.600000000000001" customHeight="1">
      <c r="A17" s="105"/>
      <c r="B17" s="81" t="s">
        <v>45</v>
      </c>
      <c r="C17" s="105"/>
      <c r="D17" s="103">
        <f>SUM(E17:F17)</f>
        <v>916</v>
      </c>
      <c r="E17" s="71">
        <v>497</v>
      </c>
      <c r="F17" s="71">
        <v>419</v>
      </c>
      <c r="G17" s="107"/>
      <c r="H17" s="81" t="s">
        <v>133</v>
      </c>
      <c r="I17" s="102"/>
      <c r="J17" s="103">
        <f>SUM(K17:L17)</f>
        <v>1197</v>
      </c>
      <c r="K17" s="71">
        <v>549</v>
      </c>
      <c r="L17" s="457">
        <v>648</v>
      </c>
      <c r="M17" s="57"/>
      <c r="N17" s="457"/>
      <c r="O17" s="264"/>
      <c r="P17" s="81"/>
      <c r="Q17" s="105"/>
      <c r="R17" s="109"/>
      <c r="S17" s="100"/>
      <c r="T17" s="100"/>
      <c r="U17" s="107"/>
      <c r="V17" s="81" t="s">
        <v>196</v>
      </c>
      <c r="W17" s="102"/>
      <c r="X17" s="103">
        <f>SUM(Y17:Z17)</f>
        <v>358</v>
      </c>
      <c r="Y17" s="71">
        <v>86</v>
      </c>
      <c r="Z17" s="71">
        <v>272</v>
      </c>
    </row>
    <row r="18" spans="1:32" ht="18.600000000000001" customHeight="1">
      <c r="A18" s="105"/>
      <c r="B18" s="81" t="s">
        <v>34</v>
      </c>
      <c r="C18" s="105"/>
      <c r="D18" s="103">
        <f>SUM(E18:F18)</f>
        <v>912</v>
      </c>
      <c r="E18" s="71">
        <v>456</v>
      </c>
      <c r="F18" s="71">
        <v>456</v>
      </c>
      <c r="G18" s="107"/>
      <c r="H18" s="81" t="s">
        <v>134</v>
      </c>
      <c r="I18" s="102"/>
      <c r="J18" s="103">
        <f>SUM(K18:L18)</f>
        <v>1291</v>
      </c>
      <c r="K18" s="71">
        <v>620</v>
      </c>
      <c r="L18" s="457">
        <v>671</v>
      </c>
      <c r="M18" s="57"/>
      <c r="N18" s="457"/>
      <c r="O18" s="439"/>
      <c r="P18" s="688" t="s">
        <v>197</v>
      </c>
      <c r="Q18" s="687"/>
      <c r="R18" s="104">
        <f>IF((SUM(R19:R23))=(SUM(S18:T18)),(SUM(R19:R23)),"数値が違う")</f>
        <v>10284</v>
      </c>
      <c r="S18" s="100">
        <f>SUM(S19:S23)</f>
        <v>4538</v>
      </c>
      <c r="T18" s="100">
        <f>SUM(T19:T23)</f>
        <v>5746</v>
      </c>
      <c r="U18" s="107"/>
      <c r="V18" s="81" t="s">
        <v>198</v>
      </c>
      <c r="W18" s="102"/>
      <c r="X18" s="103">
        <f>SUM(Y18:Z18)</f>
        <v>261</v>
      </c>
      <c r="Y18" s="71">
        <v>52</v>
      </c>
      <c r="Z18" s="71">
        <v>209</v>
      </c>
      <c r="AA18" s="360">
        <v>0.2</v>
      </c>
      <c r="AF18" s="299"/>
    </row>
    <row r="19" spans="1:32" ht="18.600000000000001" customHeight="1">
      <c r="A19" s="105"/>
      <c r="B19" s="81"/>
      <c r="C19" s="105"/>
      <c r="D19" s="109"/>
      <c r="E19" s="100"/>
      <c r="F19" s="100"/>
      <c r="G19" s="107"/>
      <c r="H19" s="81" t="s">
        <v>135</v>
      </c>
      <c r="I19" s="102"/>
      <c r="J19" s="103">
        <f>SUM(K19:L19)</f>
        <v>1362</v>
      </c>
      <c r="K19" s="71">
        <v>673</v>
      </c>
      <c r="L19" s="457">
        <v>689</v>
      </c>
      <c r="M19" s="57"/>
      <c r="N19" s="457"/>
      <c r="O19" s="264"/>
      <c r="P19" s="81" t="s">
        <v>199</v>
      </c>
      <c r="Q19" s="105"/>
      <c r="R19" s="103">
        <f>SUM(S19:T19)</f>
        <v>1997</v>
      </c>
      <c r="S19" s="71">
        <v>879</v>
      </c>
      <c r="T19" s="71">
        <v>1118</v>
      </c>
      <c r="U19" s="107"/>
      <c r="V19" s="81" t="s">
        <v>200</v>
      </c>
      <c r="W19" s="102"/>
      <c r="X19" s="103">
        <f>SUM(Y19:Z19)</f>
        <v>197</v>
      </c>
      <c r="Y19" s="71">
        <v>48</v>
      </c>
      <c r="Z19" s="71">
        <v>149</v>
      </c>
    </row>
    <row r="20" spans="1:32" ht="18.600000000000001" customHeight="1">
      <c r="B20" s="688" t="s">
        <v>136</v>
      </c>
      <c r="C20" s="689"/>
      <c r="D20" s="104">
        <f>IF((SUM(D21:D25))=(SUM(E20:F20)),(SUM(D21:D25)),"数値が違う")</f>
        <v>4725</v>
      </c>
      <c r="E20" s="100">
        <f>SUM(E21:E25)</f>
        <v>2430</v>
      </c>
      <c r="F20" s="100">
        <f>SUM(F21:F25)</f>
        <v>2295</v>
      </c>
      <c r="G20" s="107"/>
      <c r="H20" s="81" t="s">
        <v>137</v>
      </c>
      <c r="I20" s="102"/>
      <c r="J20" s="103">
        <f>SUM(K20:L20)</f>
        <v>1503</v>
      </c>
      <c r="K20" s="71">
        <v>709</v>
      </c>
      <c r="L20" s="457">
        <v>794</v>
      </c>
      <c r="M20" s="57"/>
      <c r="N20" s="457"/>
      <c r="O20" s="264"/>
      <c r="P20" s="81" t="s">
        <v>201</v>
      </c>
      <c r="Q20" s="105"/>
      <c r="R20" s="103">
        <f>SUM(S20:T20)</f>
        <v>2359</v>
      </c>
      <c r="S20" s="71">
        <v>1028</v>
      </c>
      <c r="T20" s="71">
        <v>1331</v>
      </c>
      <c r="U20" s="110"/>
      <c r="V20" s="81"/>
      <c r="W20" s="105"/>
      <c r="X20" s="104"/>
      <c r="Y20" s="100"/>
      <c r="Z20" s="100"/>
    </row>
    <row r="21" spans="1:32" ht="18.600000000000001" customHeight="1">
      <c r="A21" s="105"/>
      <c r="B21" s="81" t="s">
        <v>35</v>
      </c>
      <c r="C21" s="105"/>
      <c r="D21" s="103">
        <f>SUM(E21:F21)</f>
        <v>925</v>
      </c>
      <c r="E21" s="71">
        <v>474</v>
      </c>
      <c r="F21" s="71">
        <v>451</v>
      </c>
      <c r="G21" s="107"/>
      <c r="H21" s="81" t="s">
        <v>138</v>
      </c>
      <c r="I21" s="102"/>
      <c r="J21" s="103">
        <f>SUM(K21:L21)</f>
        <v>1497</v>
      </c>
      <c r="K21" s="71">
        <v>709</v>
      </c>
      <c r="L21" s="457">
        <v>788</v>
      </c>
      <c r="M21" s="57"/>
      <c r="N21" s="457"/>
      <c r="O21" s="264"/>
      <c r="P21" s="81" t="s">
        <v>202</v>
      </c>
      <c r="Q21" s="105"/>
      <c r="R21" s="103">
        <f>SUM(S21:T21)</f>
        <v>2315</v>
      </c>
      <c r="S21" s="71">
        <v>1054</v>
      </c>
      <c r="T21" s="71">
        <v>1261</v>
      </c>
      <c r="U21" s="106"/>
      <c r="V21" s="686" t="s">
        <v>203</v>
      </c>
      <c r="W21" s="687"/>
      <c r="X21" s="104">
        <f>IF((SUM(X22:X26))=(SUM(Y21:Z21)),(SUM(X22:X26)),"数値が違う")</f>
        <v>433</v>
      </c>
      <c r="Y21" s="100">
        <f>SUM(Y22:Y26)</f>
        <v>76</v>
      </c>
      <c r="Z21" s="100">
        <f>SUM(Z22:Z26)</f>
        <v>357</v>
      </c>
    </row>
    <row r="22" spans="1:32" ht="18.600000000000001" customHeight="1">
      <c r="A22" s="105"/>
      <c r="B22" s="81" t="s">
        <v>36</v>
      </c>
      <c r="C22" s="105"/>
      <c r="D22" s="103">
        <f>SUM(E22:F22)</f>
        <v>876</v>
      </c>
      <c r="E22" s="71">
        <v>457</v>
      </c>
      <c r="F22" s="71">
        <v>419</v>
      </c>
      <c r="G22" s="110"/>
      <c r="H22" s="81"/>
      <c r="I22" s="105"/>
      <c r="J22" s="104"/>
      <c r="K22" s="100"/>
      <c r="L22" s="458"/>
      <c r="M22" s="441"/>
      <c r="N22" s="458"/>
      <c r="O22" s="264"/>
      <c r="P22" s="81" t="s">
        <v>204</v>
      </c>
      <c r="Q22" s="105"/>
      <c r="R22" s="103">
        <f>SUM(S22:T22)</f>
        <v>2185</v>
      </c>
      <c r="S22" s="71">
        <v>973</v>
      </c>
      <c r="T22" s="71">
        <v>1212</v>
      </c>
      <c r="U22" s="107"/>
      <c r="V22" s="81" t="s">
        <v>205</v>
      </c>
      <c r="W22" s="102"/>
      <c r="X22" s="103">
        <f>SUM(Y22:Z22)</f>
        <v>170</v>
      </c>
      <c r="Y22" s="71">
        <v>29</v>
      </c>
      <c r="Z22" s="71">
        <v>141</v>
      </c>
    </row>
    <row r="23" spans="1:32" ht="18.600000000000001" customHeight="1">
      <c r="A23" s="105"/>
      <c r="B23" s="81" t="s">
        <v>37</v>
      </c>
      <c r="C23" s="105"/>
      <c r="D23" s="103">
        <f>SUM(E23:F23)</f>
        <v>949</v>
      </c>
      <c r="E23" s="71">
        <v>476</v>
      </c>
      <c r="F23" s="71">
        <v>473</v>
      </c>
      <c r="G23" s="106"/>
      <c r="H23" s="686" t="s">
        <v>139</v>
      </c>
      <c r="I23" s="689"/>
      <c r="J23" s="104">
        <f>IF((SUM(J24:J28))=(SUM(K23:L23)),(SUM(J24:J28)),"数値が違う")</f>
        <v>7755</v>
      </c>
      <c r="K23" s="100">
        <f>SUM(K24:K28)</f>
        <v>3693</v>
      </c>
      <c r="L23" s="458">
        <f>SUM(L24:L28)</f>
        <v>4062</v>
      </c>
      <c r="M23" s="441"/>
      <c r="N23" s="458"/>
      <c r="O23" s="264"/>
      <c r="P23" s="81" t="s">
        <v>206</v>
      </c>
      <c r="Q23" s="105"/>
      <c r="R23" s="103">
        <f>SUM(S23:T23)</f>
        <v>1428</v>
      </c>
      <c r="S23" s="71">
        <v>604</v>
      </c>
      <c r="T23" s="71">
        <v>824</v>
      </c>
      <c r="U23" s="107"/>
      <c r="V23" s="81" t="s">
        <v>207</v>
      </c>
      <c r="W23" s="102"/>
      <c r="X23" s="103">
        <f>SUM(Y23:Z23)</f>
        <v>101</v>
      </c>
      <c r="Y23" s="71">
        <v>25</v>
      </c>
      <c r="Z23" s="71">
        <v>76</v>
      </c>
    </row>
    <row r="24" spans="1:32" ht="18.600000000000001" customHeight="1">
      <c r="A24" s="105"/>
      <c r="B24" s="81" t="s">
        <v>140</v>
      </c>
      <c r="C24" s="105"/>
      <c r="D24" s="103">
        <f>SUM(E24:F24)</f>
        <v>988</v>
      </c>
      <c r="E24" s="71">
        <v>512</v>
      </c>
      <c r="F24" s="71">
        <v>476</v>
      </c>
      <c r="G24" s="107"/>
      <c r="H24" s="81" t="s">
        <v>141</v>
      </c>
      <c r="I24" s="102"/>
      <c r="J24" s="103">
        <f>SUM(K24:L24)</f>
        <v>1534</v>
      </c>
      <c r="K24" s="71">
        <v>728</v>
      </c>
      <c r="L24" s="457">
        <v>806</v>
      </c>
      <c r="M24" s="57"/>
      <c r="N24" s="457"/>
      <c r="O24" s="264"/>
      <c r="P24" s="81"/>
      <c r="Q24" s="105"/>
      <c r="R24" s="103"/>
      <c r="S24" s="100"/>
      <c r="T24" s="100"/>
      <c r="U24" s="107"/>
      <c r="V24" s="81" t="s">
        <v>208</v>
      </c>
      <c r="W24" s="102"/>
      <c r="X24" s="103">
        <f>SUM(Y24:Z24)</f>
        <v>76</v>
      </c>
      <c r="Y24" s="71">
        <v>11</v>
      </c>
      <c r="Z24" s="71">
        <v>65</v>
      </c>
    </row>
    <row r="25" spans="1:32" ht="18.600000000000001" customHeight="1">
      <c r="A25" s="105"/>
      <c r="B25" s="81" t="s">
        <v>142</v>
      </c>
      <c r="C25" s="105"/>
      <c r="D25" s="103">
        <f>SUM(E25:F25)</f>
        <v>987</v>
      </c>
      <c r="E25" s="71">
        <v>511</v>
      </c>
      <c r="F25" s="71">
        <v>476</v>
      </c>
      <c r="G25" s="107"/>
      <c r="H25" s="81" t="s">
        <v>143</v>
      </c>
      <c r="I25" s="102"/>
      <c r="J25" s="103">
        <f>SUM(K25:L25)</f>
        <v>1575</v>
      </c>
      <c r="K25" s="71">
        <v>780</v>
      </c>
      <c r="L25" s="457">
        <v>795</v>
      </c>
      <c r="M25" s="57"/>
      <c r="N25" s="457"/>
      <c r="O25" s="439"/>
      <c r="P25" s="688" t="s">
        <v>209</v>
      </c>
      <c r="Q25" s="689"/>
      <c r="R25" s="104">
        <f>IF((SUM(R26:R30))=(SUM(S25:T25)),(SUM(R26:R30)),"数値が違う")</f>
        <v>8460</v>
      </c>
      <c r="S25" s="100">
        <f>SUM(S26:S30)</f>
        <v>3580</v>
      </c>
      <c r="T25" s="100">
        <f>SUM(T26:T30)</f>
        <v>4880</v>
      </c>
      <c r="U25" s="107"/>
      <c r="V25" s="81" t="s">
        <v>210</v>
      </c>
      <c r="W25" s="102"/>
      <c r="X25" s="103">
        <f>SUM(Y25:Z25)</f>
        <v>51</v>
      </c>
      <c r="Y25" s="71">
        <v>5</v>
      </c>
      <c r="Z25" s="71">
        <v>46</v>
      </c>
    </row>
    <row r="26" spans="1:32" ht="18.600000000000001" customHeight="1">
      <c r="A26" s="105"/>
      <c r="B26" s="81"/>
      <c r="C26" s="105"/>
      <c r="D26" s="103"/>
      <c r="E26" s="100"/>
      <c r="F26" s="100"/>
      <c r="G26" s="107"/>
      <c r="H26" s="81" t="s">
        <v>144</v>
      </c>
      <c r="I26" s="102"/>
      <c r="J26" s="103">
        <f>SUM(K26:L26)</f>
        <v>1572</v>
      </c>
      <c r="K26" s="71">
        <v>722</v>
      </c>
      <c r="L26" s="457">
        <v>850</v>
      </c>
      <c r="M26" s="57"/>
      <c r="N26" s="457"/>
      <c r="O26" s="264"/>
      <c r="P26" s="81" t="s">
        <v>211</v>
      </c>
      <c r="Q26" s="105"/>
      <c r="R26" s="103">
        <f>SUM(S26:T26)</f>
        <v>1562</v>
      </c>
      <c r="S26" s="71">
        <v>677</v>
      </c>
      <c r="T26" s="71">
        <v>885</v>
      </c>
      <c r="U26" s="107"/>
      <c r="V26" s="81" t="s">
        <v>212</v>
      </c>
      <c r="W26" s="102"/>
      <c r="X26" s="103">
        <f>SUM(Y26:Z26)</f>
        <v>35</v>
      </c>
      <c r="Y26" s="71">
        <v>6</v>
      </c>
      <c r="Z26" s="71">
        <v>29</v>
      </c>
    </row>
    <row r="27" spans="1:32" ht="18.600000000000001" customHeight="1">
      <c r="B27" s="693" t="s">
        <v>145</v>
      </c>
      <c r="C27" s="694"/>
      <c r="D27" s="104">
        <f>IF((SUM(D28:D32))=(SUM(E27:F27)),(SUM(D28:D32)),"数値が違う")</f>
        <v>6498</v>
      </c>
      <c r="E27" s="100">
        <f>SUM(E28:E32)</f>
        <v>3140</v>
      </c>
      <c r="F27" s="100">
        <f>SUM(F28:F32)</f>
        <v>3358</v>
      </c>
      <c r="G27" s="107"/>
      <c r="H27" s="81" t="s">
        <v>146</v>
      </c>
      <c r="I27" s="102"/>
      <c r="J27" s="103">
        <f>SUM(K27:L27)</f>
        <v>1595</v>
      </c>
      <c r="K27" s="71">
        <v>764</v>
      </c>
      <c r="L27" s="457">
        <v>831</v>
      </c>
      <c r="M27" s="57"/>
      <c r="N27" s="457"/>
      <c r="O27" s="264"/>
      <c r="P27" s="81" t="s">
        <v>213</v>
      </c>
      <c r="Q27" s="105"/>
      <c r="R27" s="103">
        <f>SUM(S27:T27)</f>
        <v>1834</v>
      </c>
      <c r="S27" s="71">
        <v>793</v>
      </c>
      <c r="T27" s="71">
        <v>1041</v>
      </c>
      <c r="U27" s="107"/>
      <c r="V27" s="81"/>
      <c r="W27" s="102"/>
      <c r="X27" s="104"/>
      <c r="Y27" s="100"/>
      <c r="Z27" s="100"/>
    </row>
    <row r="28" spans="1:32" ht="18.600000000000001" customHeight="1">
      <c r="A28" s="105"/>
      <c r="B28" s="81" t="s">
        <v>147</v>
      </c>
      <c r="C28" s="105"/>
      <c r="D28" s="103">
        <f>SUM(E28:F28)</f>
        <v>930</v>
      </c>
      <c r="E28" s="71">
        <v>490</v>
      </c>
      <c r="F28" s="71">
        <v>440</v>
      </c>
      <c r="G28" s="107"/>
      <c r="H28" s="81" t="s">
        <v>148</v>
      </c>
      <c r="I28" s="102"/>
      <c r="J28" s="103">
        <f>SUM(K28:L28)</f>
        <v>1479</v>
      </c>
      <c r="K28" s="71">
        <v>699</v>
      </c>
      <c r="L28" s="457">
        <v>780</v>
      </c>
      <c r="M28" s="57"/>
      <c r="N28" s="457"/>
      <c r="O28" s="264"/>
      <c r="P28" s="81" t="s">
        <v>214</v>
      </c>
      <c r="Q28" s="105"/>
      <c r="R28" s="103">
        <f>SUM(S28:T28)</f>
        <v>1630</v>
      </c>
      <c r="S28" s="71">
        <v>709</v>
      </c>
      <c r="T28" s="71">
        <v>921</v>
      </c>
      <c r="U28" s="106"/>
      <c r="V28" s="686" t="s">
        <v>215</v>
      </c>
      <c r="W28" s="687"/>
      <c r="X28" s="104">
        <f>SUM(Y28:Z28)</f>
        <v>75</v>
      </c>
      <c r="Y28" s="100">
        <v>12</v>
      </c>
      <c r="Z28" s="100">
        <v>63</v>
      </c>
    </row>
    <row r="29" spans="1:32" ht="18.600000000000001" customHeight="1">
      <c r="A29" s="105"/>
      <c r="B29" s="81" t="s">
        <v>149</v>
      </c>
      <c r="C29" s="105"/>
      <c r="D29" s="103">
        <f>SUM(E29:F29)</f>
        <v>1000</v>
      </c>
      <c r="E29" s="71">
        <v>511</v>
      </c>
      <c r="F29" s="71">
        <v>489</v>
      </c>
      <c r="G29" s="107"/>
      <c r="H29" s="81"/>
      <c r="I29" s="102"/>
      <c r="J29" s="104"/>
      <c r="K29" s="100"/>
      <c r="L29" s="458"/>
      <c r="M29" s="441"/>
      <c r="N29" s="458"/>
      <c r="O29" s="264"/>
      <c r="P29" s="81" t="s">
        <v>216</v>
      </c>
      <c r="Q29" s="105"/>
      <c r="R29" s="103">
        <f>SUM(S29:T29)</f>
        <v>1715</v>
      </c>
      <c r="S29" s="71">
        <v>706</v>
      </c>
      <c r="T29" s="71">
        <v>1009</v>
      </c>
      <c r="U29" s="106"/>
      <c r="V29" s="692" t="s">
        <v>560</v>
      </c>
      <c r="W29" s="687"/>
      <c r="X29" s="104">
        <f>SUM(Y29:Z29)</f>
        <v>1603</v>
      </c>
      <c r="Y29" s="100">
        <v>839</v>
      </c>
      <c r="Z29" s="100">
        <v>764</v>
      </c>
    </row>
    <row r="30" spans="1:32" ht="18.600000000000001" customHeight="1">
      <c r="A30" s="105"/>
      <c r="B30" s="81" t="s">
        <v>150</v>
      </c>
      <c r="C30" s="105"/>
      <c r="D30" s="103">
        <f>SUM(E30:F30)</f>
        <v>1092</v>
      </c>
      <c r="E30" s="71">
        <v>522</v>
      </c>
      <c r="F30" s="71">
        <v>570</v>
      </c>
      <c r="G30" s="106"/>
      <c r="H30" s="686" t="s">
        <v>151</v>
      </c>
      <c r="I30" s="689"/>
      <c r="J30" s="104">
        <f>IF((SUM(J31:J35))=(SUM(K30:L30)),(SUM(J31:J35)),"数値が違う")</f>
        <v>6993</v>
      </c>
      <c r="K30" s="100">
        <f>SUM(K31:K35)</f>
        <v>3307</v>
      </c>
      <c r="L30" s="458">
        <f>SUM(L31:L35)</f>
        <v>3686</v>
      </c>
      <c r="M30" s="441"/>
      <c r="N30" s="458"/>
      <c r="O30" s="264"/>
      <c r="P30" s="81" t="s">
        <v>217</v>
      </c>
      <c r="Q30" s="105"/>
      <c r="R30" s="103">
        <f>SUM(S30:T30)</f>
        <v>1719</v>
      </c>
      <c r="S30" s="71">
        <v>695</v>
      </c>
      <c r="T30" s="71">
        <v>1024</v>
      </c>
      <c r="U30" s="101"/>
      <c r="V30" s="105"/>
      <c r="W30" s="102"/>
      <c r="X30" s="103"/>
      <c r="Y30" s="71"/>
      <c r="Z30" s="71"/>
    </row>
    <row r="31" spans="1:32" ht="18.600000000000001" customHeight="1">
      <c r="A31" s="105"/>
      <c r="B31" s="81" t="s">
        <v>152</v>
      </c>
      <c r="C31" s="105"/>
      <c r="D31" s="103">
        <f>SUM(E31:F31)</f>
        <v>1597</v>
      </c>
      <c r="E31" s="71">
        <v>763</v>
      </c>
      <c r="F31" s="71">
        <v>834</v>
      </c>
      <c r="G31" s="107"/>
      <c r="H31" s="81" t="s">
        <v>153</v>
      </c>
      <c r="I31" s="102"/>
      <c r="J31" s="103">
        <f>SUM(K31:L31)</f>
        <v>1461</v>
      </c>
      <c r="K31" s="71">
        <v>718</v>
      </c>
      <c r="L31" s="457">
        <v>743</v>
      </c>
      <c r="M31" s="57"/>
      <c r="N31" s="457"/>
      <c r="O31" s="264"/>
      <c r="P31" s="81"/>
      <c r="Q31" s="105"/>
      <c r="R31" s="103"/>
      <c r="S31" s="100"/>
      <c r="T31" s="100"/>
      <c r="U31" s="690" t="s">
        <v>561</v>
      </c>
      <c r="V31" s="550"/>
      <c r="W31" s="691"/>
      <c r="X31" s="103"/>
      <c r="Y31" s="71"/>
      <c r="Z31" s="71"/>
    </row>
    <row r="32" spans="1:32" ht="18.600000000000001" customHeight="1">
      <c r="A32" s="105"/>
      <c r="B32" s="81" t="s">
        <v>154</v>
      </c>
      <c r="C32" s="105"/>
      <c r="D32" s="103">
        <f>SUM(E32:F32)</f>
        <v>1879</v>
      </c>
      <c r="E32" s="71">
        <v>854</v>
      </c>
      <c r="F32" s="71">
        <v>1025</v>
      </c>
      <c r="G32" s="107"/>
      <c r="H32" s="81" t="s">
        <v>155</v>
      </c>
      <c r="I32" s="102"/>
      <c r="J32" s="103">
        <f>SUM(K32:L32)</f>
        <v>1534</v>
      </c>
      <c r="K32" s="71">
        <v>718</v>
      </c>
      <c r="L32" s="457">
        <v>816</v>
      </c>
      <c r="M32" s="57"/>
      <c r="N32" s="457"/>
      <c r="O32" s="439"/>
      <c r="P32" s="688" t="s">
        <v>218</v>
      </c>
      <c r="Q32" s="689"/>
      <c r="R32" s="104">
        <f>IF((SUM(R33:R37))=(SUM(S32:T32)),(SUM(R33:R37)),"数値が違う")</f>
        <v>7133</v>
      </c>
      <c r="S32" s="100">
        <f>SUM(S33:S37)</f>
        <v>2848</v>
      </c>
      <c r="T32" s="100">
        <f>SUM(T33:T37)</f>
        <v>4285</v>
      </c>
      <c r="U32" s="690" t="s">
        <v>219</v>
      </c>
      <c r="V32" s="550"/>
      <c r="W32" s="691"/>
      <c r="X32" s="71">
        <f>IF((SUM(D6,D13,D20))=(SUM(Y32:Z32)),(SUM(D6,D13,D20)),"数値が違う")</f>
        <v>13396</v>
      </c>
      <c r="Y32" s="71">
        <f>SUM(E6,E13,E20)</f>
        <v>6860</v>
      </c>
      <c r="Z32" s="71">
        <f>SUM(F6,F13,F20)</f>
        <v>6536</v>
      </c>
    </row>
    <row r="33" spans="1:31" ht="18.600000000000001" customHeight="1">
      <c r="A33" s="105"/>
      <c r="B33" s="81"/>
      <c r="C33" s="105"/>
      <c r="D33" s="103"/>
      <c r="E33" s="100"/>
      <c r="F33" s="100"/>
      <c r="G33" s="107"/>
      <c r="H33" s="81" t="s">
        <v>156</v>
      </c>
      <c r="I33" s="102"/>
      <c r="J33" s="103">
        <f>SUM(K33:L33)</f>
        <v>1462</v>
      </c>
      <c r="K33" s="71">
        <v>667</v>
      </c>
      <c r="L33" s="457">
        <v>795</v>
      </c>
      <c r="M33" s="57"/>
      <c r="N33" s="457"/>
      <c r="O33" s="264"/>
      <c r="P33" s="81" t="s">
        <v>220</v>
      </c>
      <c r="Q33" s="105"/>
      <c r="R33" s="103">
        <f>SUM(S33:T33)</f>
        <v>1514</v>
      </c>
      <c r="S33" s="71">
        <v>629</v>
      </c>
      <c r="T33" s="71">
        <v>885</v>
      </c>
      <c r="U33" s="690" t="s">
        <v>221</v>
      </c>
      <c r="V33" s="550"/>
      <c r="W33" s="691"/>
      <c r="X33" s="71">
        <f>IF((SUM(D27,D34,D41,J9,J16,J23,J30,J37,R4,R11))=(SUM(Y33:Z33)),(SUM(D27,D34,D41,J9,J16,J23,J30,J37,R4,R11)),"数値が違う")</f>
        <v>68889</v>
      </c>
      <c r="Y33" s="71">
        <f>SUM(E27,E34,E41,K9,K16,K23,K30,K37,S4,S11)</f>
        <v>32726</v>
      </c>
      <c r="Z33" s="71">
        <f>SUM(F27,F34,F41,L9,L16,L23,L30,L37,T4,T11)</f>
        <v>36163</v>
      </c>
    </row>
    <row r="34" spans="1:31" ht="18.600000000000001" customHeight="1">
      <c r="B34" s="688" t="s">
        <v>157</v>
      </c>
      <c r="C34" s="689"/>
      <c r="D34" s="104">
        <f>IF((SUM(D35:D39))=(SUM(E34:F34)),(SUM(D35:D39)),"数値が違う")</f>
        <v>7273</v>
      </c>
      <c r="E34" s="100">
        <f>SUM(E35:E39)</f>
        <v>3476</v>
      </c>
      <c r="F34" s="100">
        <f>SUM(F35:F39)</f>
        <v>3797</v>
      </c>
      <c r="G34" s="107"/>
      <c r="H34" s="81" t="s">
        <v>158</v>
      </c>
      <c r="I34" s="102"/>
      <c r="J34" s="103">
        <f>SUM(K34:L34)</f>
        <v>1468</v>
      </c>
      <c r="K34" s="71">
        <v>685</v>
      </c>
      <c r="L34" s="457">
        <v>783</v>
      </c>
      <c r="M34" s="57"/>
      <c r="N34" s="457"/>
      <c r="O34" s="264"/>
      <c r="P34" s="81" t="s">
        <v>222</v>
      </c>
      <c r="Q34" s="105"/>
      <c r="R34" s="103">
        <f>SUM(S34:T34)</f>
        <v>1342</v>
      </c>
      <c r="S34" s="71">
        <v>562</v>
      </c>
      <c r="T34" s="71">
        <v>780</v>
      </c>
      <c r="U34" s="690" t="s">
        <v>223</v>
      </c>
      <c r="V34" s="550"/>
      <c r="W34" s="691"/>
      <c r="X34" s="71">
        <f>IF((SUM(R18,R25,R32,R39,X7,X14,X21,X28))=(SUM(Y34:Z34)),(SUM(R18,R25,R32,R39,X7,X14,X21,X28)),"数値が違う")</f>
        <v>38250</v>
      </c>
      <c r="Y34" s="71">
        <f>SUM(S18,S25,S32,S39,Y7,Y14,Y21,Y28)</f>
        <v>15057</v>
      </c>
      <c r="Z34" s="71">
        <f>SUM(T18,T25,T32,T39,Z7,Z14,Z21,Z28)</f>
        <v>23193</v>
      </c>
    </row>
    <row r="35" spans="1:31" ht="18.600000000000001" customHeight="1">
      <c r="A35" s="105"/>
      <c r="B35" s="81" t="s">
        <v>159</v>
      </c>
      <c r="C35" s="105"/>
      <c r="D35" s="103">
        <f>SUM(E35:F35)</f>
        <v>1817</v>
      </c>
      <c r="E35" s="71">
        <v>865</v>
      </c>
      <c r="F35" s="71">
        <v>952</v>
      </c>
      <c r="G35" s="107"/>
      <c r="H35" s="81" t="s">
        <v>160</v>
      </c>
      <c r="I35" s="102"/>
      <c r="J35" s="103">
        <f>SUM(K35:L35)</f>
        <v>1068</v>
      </c>
      <c r="K35" s="71">
        <v>519</v>
      </c>
      <c r="L35" s="457">
        <v>549</v>
      </c>
      <c r="M35" s="57"/>
      <c r="N35" s="457"/>
      <c r="O35" s="264"/>
      <c r="P35" s="81" t="s">
        <v>224</v>
      </c>
      <c r="Q35" s="105"/>
      <c r="R35" s="103">
        <f>SUM(S35:T35)</f>
        <v>1372</v>
      </c>
      <c r="S35" s="71">
        <v>541</v>
      </c>
      <c r="T35" s="71">
        <v>831</v>
      </c>
      <c r="U35" s="111"/>
      <c r="V35" s="112"/>
      <c r="W35" s="113"/>
      <c r="X35" s="114"/>
      <c r="Y35" s="100"/>
      <c r="Z35" s="100"/>
    </row>
    <row r="36" spans="1:31" ht="18.600000000000001" customHeight="1">
      <c r="A36" s="105"/>
      <c r="B36" s="81" t="s">
        <v>161</v>
      </c>
      <c r="C36" s="105"/>
      <c r="D36" s="103">
        <f>SUM(E36:F36)</f>
        <v>1689</v>
      </c>
      <c r="E36" s="71">
        <v>810</v>
      </c>
      <c r="F36" s="71">
        <v>879</v>
      </c>
      <c r="G36" s="107"/>
      <c r="H36" s="81"/>
      <c r="I36" s="102"/>
      <c r="J36" s="104"/>
      <c r="K36" s="100"/>
      <c r="L36" s="458"/>
      <c r="M36" s="441"/>
      <c r="N36" s="458"/>
      <c r="O36" s="264"/>
      <c r="P36" s="81" t="s">
        <v>225</v>
      </c>
      <c r="Q36" s="105"/>
      <c r="R36" s="103">
        <f>SUM(S36:T36)</f>
        <v>1495</v>
      </c>
      <c r="S36" s="71">
        <v>567</v>
      </c>
      <c r="T36" s="71">
        <v>928</v>
      </c>
      <c r="U36" s="684" t="s">
        <v>562</v>
      </c>
      <c r="V36" s="550"/>
      <c r="W36" s="685"/>
      <c r="X36" s="115"/>
      <c r="Y36" s="73"/>
      <c r="Z36" s="73"/>
      <c r="AB36" s="57" t="s">
        <v>794</v>
      </c>
    </row>
    <row r="37" spans="1:31" ht="18.600000000000001" customHeight="1">
      <c r="A37" s="105"/>
      <c r="B37" s="81" t="s">
        <v>162</v>
      </c>
      <c r="C37" s="105"/>
      <c r="D37" s="103">
        <f>SUM(E37:F37)</f>
        <v>1369</v>
      </c>
      <c r="E37" s="71">
        <v>668</v>
      </c>
      <c r="F37" s="71">
        <v>701</v>
      </c>
      <c r="G37" s="106"/>
      <c r="H37" s="686" t="s">
        <v>163</v>
      </c>
      <c r="I37" s="689"/>
      <c r="J37" s="104">
        <f>IF((SUM(J38:J42))=(SUM(K37:L37)),(SUM(J38:J42)),"数値が違う")</f>
        <v>6776</v>
      </c>
      <c r="K37" s="100">
        <f>SUM(K38:K42)</f>
        <v>3136</v>
      </c>
      <c r="L37" s="458">
        <f>SUM(L38:L42)</f>
        <v>3640</v>
      </c>
      <c r="M37" s="441"/>
      <c r="N37" s="458"/>
      <c r="O37" s="264"/>
      <c r="P37" s="81" t="s">
        <v>226</v>
      </c>
      <c r="Q37" s="105"/>
      <c r="R37" s="103">
        <f>SUM(S37:T37)</f>
        <v>1410</v>
      </c>
      <c r="S37" s="71">
        <v>549</v>
      </c>
      <c r="T37" s="71">
        <v>861</v>
      </c>
      <c r="U37" s="690" t="s">
        <v>219</v>
      </c>
      <c r="V37" s="550"/>
      <c r="W37" s="685"/>
      <c r="X37" s="116">
        <f>ROUND(((X32/($D$4-$X$29))*100),1)</f>
        <v>11.1</v>
      </c>
      <c r="Y37" s="72">
        <f>ROUND(((Y32/($E$4-$Y$29))*100),1)</f>
        <v>12.6</v>
      </c>
      <c r="Z37" s="72">
        <f>ROUND(((Z32/($F$4-$Z$29))*100),1)</f>
        <v>9.9</v>
      </c>
      <c r="AB37" s="360">
        <v>11.7</v>
      </c>
      <c r="AC37" s="360">
        <v>13.4</v>
      </c>
      <c r="AD37" s="360">
        <v>10.4</v>
      </c>
      <c r="AE37" s="360" t="s">
        <v>793</v>
      </c>
    </row>
    <row r="38" spans="1:31" ht="18.600000000000001" customHeight="1">
      <c r="A38" s="105"/>
      <c r="B38" s="81" t="s">
        <v>164</v>
      </c>
      <c r="C38" s="105"/>
      <c r="D38" s="103">
        <f>SUM(E38:F38)</f>
        <v>1241</v>
      </c>
      <c r="E38" s="71">
        <v>598</v>
      </c>
      <c r="F38" s="71">
        <v>643</v>
      </c>
      <c r="G38" s="101"/>
      <c r="H38" s="81" t="s">
        <v>165</v>
      </c>
      <c r="I38" s="102"/>
      <c r="J38" s="103">
        <f>SUM(K38:L38)</f>
        <v>1442</v>
      </c>
      <c r="K38" s="71">
        <v>651</v>
      </c>
      <c r="L38" s="457">
        <v>791</v>
      </c>
      <c r="M38" s="57"/>
      <c r="N38" s="457"/>
      <c r="O38" s="264"/>
      <c r="P38" s="81"/>
      <c r="Q38" s="105"/>
      <c r="R38" s="103"/>
      <c r="S38" s="100"/>
      <c r="T38" s="100"/>
      <c r="U38" s="690" t="s">
        <v>221</v>
      </c>
      <c r="V38" s="550"/>
      <c r="W38" s="685"/>
      <c r="X38" s="116">
        <f>ROUND(((X33/($D$4-$X$29))*100),1)</f>
        <v>57.2</v>
      </c>
      <c r="Y38" s="72">
        <f>ROUND(((Y33/($E$4-$Y$29))*100),1)</f>
        <v>59.9</v>
      </c>
      <c r="Z38" s="72">
        <f>ROUND(((Z33/($F$4-$Z$29))*100),1)</f>
        <v>54.9</v>
      </c>
      <c r="AB38" s="360">
        <v>63.1</v>
      </c>
      <c r="AC38" s="360">
        <v>64.900000000000006</v>
      </c>
      <c r="AD38" s="360">
        <v>61.6</v>
      </c>
    </row>
    <row r="39" spans="1:31" ht="18.600000000000001" customHeight="1">
      <c r="A39" s="105"/>
      <c r="B39" s="81" t="s">
        <v>166</v>
      </c>
      <c r="C39" s="105"/>
      <c r="D39" s="103">
        <f>SUM(E39:F39)</f>
        <v>1157</v>
      </c>
      <c r="E39" s="71">
        <v>535</v>
      </c>
      <c r="F39" s="71">
        <v>622</v>
      </c>
      <c r="G39" s="101"/>
      <c r="H39" s="81" t="s">
        <v>167</v>
      </c>
      <c r="I39" s="102"/>
      <c r="J39" s="103">
        <f>SUM(K39:L39)</f>
        <v>1363</v>
      </c>
      <c r="K39" s="71">
        <v>640</v>
      </c>
      <c r="L39" s="457">
        <v>723</v>
      </c>
      <c r="M39" s="57"/>
      <c r="N39" s="457"/>
      <c r="O39" s="439"/>
      <c r="P39" s="688" t="s">
        <v>227</v>
      </c>
      <c r="Q39" s="689"/>
      <c r="R39" s="104">
        <f>IF((SUM(R40:R42,X4:X5))=(SUM(S39:T39)),(SUM(R40:R42,X4:X5)),"数値が違う")</f>
        <v>6144</v>
      </c>
      <c r="S39" s="100">
        <f>SUM(S40:S42,Y4:Y5)</f>
        <v>2323</v>
      </c>
      <c r="T39" s="100">
        <f>SUM(T40:T42,Z4:Z5)</f>
        <v>3821</v>
      </c>
      <c r="U39" s="690" t="s">
        <v>223</v>
      </c>
      <c r="V39" s="550"/>
      <c r="W39" s="685"/>
      <c r="X39" s="116">
        <f>ROUND(((X34/($D$4-$X$29))*100),1)</f>
        <v>31.7</v>
      </c>
      <c r="Y39" s="72">
        <f>ROUND(((Y34/($E$4-$Y$29))*100),1)-0</f>
        <v>27.6</v>
      </c>
      <c r="Z39" s="72">
        <f>ROUND(((Z34/($F$4-$Z$29))*100),1)</f>
        <v>35.200000000000003</v>
      </c>
      <c r="AB39" s="360">
        <v>25</v>
      </c>
      <c r="AC39" s="360">
        <v>21.5</v>
      </c>
      <c r="AD39" s="360">
        <v>27.9</v>
      </c>
    </row>
    <row r="40" spans="1:31" ht="18.600000000000001" customHeight="1">
      <c r="A40" s="105"/>
      <c r="B40" s="81"/>
      <c r="C40" s="105"/>
      <c r="D40" s="103"/>
      <c r="E40" s="100"/>
      <c r="F40" s="100"/>
      <c r="G40" s="101"/>
      <c r="H40" s="81" t="s">
        <v>168</v>
      </c>
      <c r="I40" s="102"/>
      <c r="J40" s="103">
        <f>SUM(K40:L40)</f>
        <v>1335</v>
      </c>
      <c r="K40" s="71">
        <v>609</v>
      </c>
      <c r="L40" s="457">
        <v>726</v>
      </c>
      <c r="M40" s="57"/>
      <c r="N40" s="457"/>
      <c r="O40" s="264"/>
      <c r="P40" s="81" t="s">
        <v>228</v>
      </c>
      <c r="Q40" s="105"/>
      <c r="R40" s="103">
        <f>SUM(S40:T40)</f>
        <v>1329</v>
      </c>
      <c r="S40" s="71">
        <v>530</v>
      </c>
      <c r="T40" s="71">
        <v>799</v>
      </c>
      <c r="U40" s="101"/>
      <c r="V40" s="105"/>
      <c r="W40" s="102"/>
      <c r="X40" s="115"/>
      <c r="AB40" s="360">
        <f>SUM(AB37:AB39)</f>
        <v>99.8</v>
      </c>
      <c r="AC40" s="360">
        <f>SUM(AC37:AC39)</f>
        <v>99.800000000000011</v>
      </c>
      <c r="AD40" s="360">
        <f>SUM(AD37:AD39)</f>
        <v>99.9</v>
      </c>
    </row>
    <row r="41" spans="1:31" ht="18.600000000000001" customHeight="1">
      <c r="B41" s="688" t="s">
        <v>559</v>
      </c>
      <c r="C41" s="689"/>
      <c r="D41" s="104">
        <f>IF((SUM(D42,J4:J7))=(SUM(E41:F41)),(SUM(D42,J4:J7)),"数値が違う")</f>
        <v>5790</v>
      </c>
      <c r="E41" s="100">
        <f>SUM(E42,K4:K7)</f>
        <v>2852</v>
      </c>
      <c r="F41" s="100">
        <f>SUM(F42,L4:L7)</f>
        <v>2938</v>
      </c>
      <c r="G41" s="101"/>
      <c r="H41" s="81" t="s">
        <v>169</v>
      </c>
      <c r="I41" s="102"/>
      <c r="J41" s="103">
        <f>SUM(K41:L41)</f>
        <v>1296</v>
      </c>
      <c r="K41" s="71">
        <v>593</v>
      </c>
      <c r="L41" s="457">
        <v>703</v>
      </c>
      <c r="M41" s="57"/>
      <c r="N41" s="457"/>
      <c r="O41" s="264"/>
      <c r="P41" s="81" t="s">
        <v>229</v>
      </c>
      <c r="Q41" s="105"/>
      <c r="R41" s="103">
        <f>SUM(S41:T41)</f>
        <v>1292</v>
      </c>
      <c r="S41" s="73">
        <v>486</v>
      </c>
      <c r="T41" s="73">
        <v>806</v>
      </c>
      <c r="U41" s="684" t="s">
        <v>230</v>
      </c>
      <c r="V41" s="550"/>
      <c r="W41" s="691"/>
      <c r="X41" s="217">
        <v>48</v>
      </c>
      <c r="Y41" s="218">
        <v>46</v>
      </c>
      <c r="Z41" s="218">
        <v>50</v>
      </c>
      <c r="AB41" s="360">
        <v>45.8</v>
      </c>
      <c r="AC41" s="360">
        <v>43.5</v>
      </c>
      <c r="AD41" s="360">
        <v>47.6</v>
      </c>
      <c r="AE41" s="360" t="s">
        <v>793</v>
      </c>
    </row>
    <row r="42" spans="1:31" ht="18.600000000000001" customHeight="1" thickBot="1">
      <c r="A42" s="105"/>
      <c r="B42" s="81" t="s">
        <v>170</v>
      </c>
      <c r="C42" s="105"/>
      <c r="D42" s="103">
        <f>SUM(E42:F42)</f>
        <v>1124</v>
      </c>
      <c r="E42" s="71">
        <v>557</v>
      </c>
      <c r="F42" s="71">
        <v>567</v>
      </c>
      <c r="G42" s="101"/>
      <c r="H42" s="81" t="s">
        <v>171</v>
      </c>
      <c r="I42" s="102"/>
      <c r="J42" s="103">
        <f>SUM(K42:L42)</f>
        <v>1340</v>
      </c>
      <c r="K42" s="71">
        <v>643</v>
      </c>
      <c r="L42" s="459">
        <v>697</v>
      </c>
      <c r="M42" s="57"/>
      <c r="N42" s="457"/>
      <c r="O42" s="274"/>
      <c r="P42" s="442" t="s">
        <v>231</v>
      </c>
      <c r="Q42" s="105"/>
      <c r="R42" s="103">
        <f>SUM(S42:T42)</f>
        <v>1284</v>
      </c>
      <c r="S42" s="73">
        <v>487</v>
      </c>
      <c r="T42" s="73">
        <v>797</v>
      </c>
      <c r="U42" s="111"/>
      <c r="V42" s="105"/>
      <c r="W42" s="105"/>
      <c r="X42" s="109"/>
      <c r="Y42" s="73"/>
      <c r="Z42" s="73"/>
    </row>
    <row r="43" spans="1:31" ht="18.600000000000001" customHeight="1">
      <c r="A43" s="117"/>
      <c r="B43" s="99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433"/>
      <c r="N43" s="396"/>
      <c r="O43" s="396"/>
      <c r="P43" s="21"/>
      <c r="Q43" s="117"/>
      <c r="R43" s="117"/>
      <c r="S43" s="117"/>
      <c r="T43" s="117"/>
      <c r="U43" s="117"/>
      <c r="V43" s="117"/>
      <c r="W43" s="117"/>
      <c r="X43" s="706" t="s">
        <v>894</v>
      </c>
      <c r="Y43" s="707"/>
      <c r="Z43" s="707"/>
    </row>
    <row r="44" spans="1:31" ht="18.600000000000001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96"/>
      <c r="P44" s="21"/>
      <c r="Q44" s="16"/>
      <c r="R44" s="16"/>
      <c r="S44" s="16"/>
      <c r="T44" s="16"/>
      <c r="U44" s="16"/>
      <c r="V44" s="16"/>
      <c r="W44" s="16"/>
      <c r="X44" s="615" t="s">
        <v>929</v>
      </c>
      <c r="Y44" s="615"/>
      <c r="Z44" s="615"/>
    </row>
    <row r="45" spans="1:31" ht="18.600000000000001" customHeight="1">
      <c r="O45" s="401"/>
      <c r="P45" s="401"/>
    </row>
    <row r="46" spans="1:31" ht="18.600000000000001" customHeight="1">
      <c r="O46" s="401"/>
      <c r="P46" s="401"/>
    </row>
    <row r="47" spans="1:31" ht="18.600000000000001" customHeight="1">
      <c r="O47" s="401"/>
      <c r="P47" s="401"/>
    </row>
    <row r="48" spans="1:31" ht="18.600000000000001" customHeight="1">
      <c r="O48" s="401"/>
      <c r="P48" s="401"/>
    </row>
    <row r="49" spans="15:16" ht="18.600000000000001" customHeight="1">
      <c r="O49" s="401"/>
      <c r="P49" s="401"/>
    </row>
    <row r="50" spans="15:16" ht="18.600000000000001" customHeight="1">
      <c r="O50" s="401"/>
      <c r="P50" s="401"/>
    </row>
    <row r="51" spans="15:16" ht="18.600000000000001" customHeight="1">
      <c r="O51" s="401"/>
      <c r="P51" s="401"/>
    </row>
    <row r="52" spans="15:16" ht="18.600000000000001" customHeight="1">
      <c r="O52" s="401"/>
      <c r="P52" s="401"/>
    </row>
    <row r="53" spans="15:16" ht="18.600000000000001" customHeight="1">
      <c r="O53" s="401"/>
      <c r="P53" s="401"/>
    </row>
    <row r="54" spans="15:16" ht="18.600000000000001" customHeight="1">
      <c r="O54" s="401"/>
      <c r="P54" s="401"/>
    </row>
    <row r="55" spans="15:16" ht="18.600000000000001" customHeight="1">
      <c r="O55" s="401"/>
      <c r="P55" s="401"/>
    </row>
    <row r="56" spans="15:16" ht="18.600000000000001" customHeight="1">
      <c r="O56" s="401"/>
      <c r="P56" s="401"/>
    </row>
    <row r="57" spans="15:16" ht="18.600000000000001" customHeight="1">
      <c r="O57" s="401"/>
      <c r="P57" s="401"/>
    </row>
    <row r="58" spans="15:16" ht="18.600000000000001" customHeight="1">
      <c r="O58" s="401"/>
      <c r="P58" s="401"/>
    </row>
    <row r="59" spans="15:16" ht="18.600000000000001" customHeight="1">
      <c r="O59" s="401"/>
      <c r="P59" s="401"/>
    </row>
    <row r="60" spans="15:16" ht="18.600000000000001" customHeight="1">
      <c r="O60" s="401"/>
      <c r="P60" s="401"/>
    </row>
    <row r="61" spans="15:16" ht="18.600000000000001" customHeight="1">
      <c r="O61" s="401"/>
      <c r="P61" s="401"/>
    </row>
    <row r="62" spans="15:16" ht="18.600000000000001" customHeight="1">
      <c r="O62" s="401"/>
      <c r="P62" s="401"/>
    </row>
    <row r="63" spans="15:16" ht="18.600000000000001" customHeight="1">
      <c r="O63" s="401"/>
      <c r="P63" s="401"/>
    </row>
    <row r="64" spans="15:16" ht="18.600000000000001" customHeight="1">
      <c r="O64" s="401"/>
      <c r="P64" s="401"/>
    </row>
    <row r="65" spans="15:16" ht="18.600000000000001" customHeight="1">
      <c r="O65" s="401"/>
      <c r="P65" s="401"/>
    </row>
    <row r="66" spans="15:16" ht="18.600000000000001" customHeight="1">
      <c r="O66" s="401"/>
      <c r="P66" s="401"/>
    </row>
    <row r="67" spans="15:16" ht="18.600000000000001" customHeight="1">
      <c r="O67" s="401"/>
      <c r="P67" s="401"/>
    </row>
    <row r="68" spans="15:16" ht="18.600000000000001" customHeight="1">
      <c r="O68" s="401"/>
      <c r="P68" s="401"/>
    </row>
    <row r="69" spans="15:16" ht="18.600000000000001" customHeight="1">
      <c r="O69" s="401"/>
      <c r="P69" s="401"/>
    </row>
    <row r="70" spans="15:16" ht="18.600000000000001" customHeight="1">
      <c r="O70" s="401"/>
      <c r="P70" s="401"/>
    </row>
    <row r="71" spans="15:16" ht="18.600000000000001" customHeight="1">
      <c r="O71" s="401"/>
      <c r="P71" s="401"/>
    </row>
    <row r="72" spans="15:16" ht="18.600000000000001" customHeight="1">
      <c r="O72" s="401"/>
      <c r="P72" s="401"/>
    </row>
    <row r="73" spans="15:16" ht="18.600000000000001" customHeight="1">
      <c r="O73" s="401"/>
      <c r="P73" s="401"/>
    </row>
    <row r="74" spans="15:16" ht="18.600000000000001" customHeight="1">
      <c r="O74" s="401"/>
      <c r="P74" s="401"/>
    </row>
    <row r="75" spans="15:16" ht="18.600000000000001" customHeight="1">
      <c r="O75" s="401"/>
      <c r="P75" s="401"/>
    </row>
    <row r="76" spans="15:16" ht="18.600000000000001" customHeight="1">
      <c r="O76" s="401"/>
      <c r="P76" s="401"/>
    </row>
    <row r="77" spans="15:16" ht="18.600000000000001" customHeight="1">
      <c r="O77" s="401"/>
      <c r="P77" s="401"/>
    </row>
    <row r="78" spans="15:16" ht="18.600000000000001" customHeight="1">
      <c r="O78" s="401"/>
      <c r="P78" s="401"/>
    </row>
    <row r="79" spans="15:16" ht="18.600000000000001" customHeight="1">
      <c r="O79" s="401"/>
      <c r="P79" s="401"/>
    </row>
    <row r="80" spans="15:16" ht="18.600000000000001" customHeight="1">
      <c r="O80" s="401"/>
      <c r="P80" s="401"/>
    </row>
    <row r="81" spans="15:16" ht="18.600000000000001" customHeight="1">
      <c r="O81" s="401"/>
      <c r="P81" s="401"/>
    </row>
    <row r="82" spans="15:16" ht="18.600000000000001" customHeight="1">
      <c r="O82" s="401"/>
      <c r="P82" s="401"/>
    </row>
    <row r="83" spans="15:16" ht="18.600000000000001" customHeight="1">
      <c r="O83" s="401"/>
      <c r="P83" s="401"/>
    </row>
    <row r="84" spans="15:16" ht="18.600000000000001" customHeight="1">
      <c r="O84" s="401"/>
      <c r="P84" s="401"/>
    </row>
    <row r="85" spans="15:16" ht="18.600000000000001" customHeight="1">
      <c r="O85" s="401"/>
      <c r="P85" s="401"/>
    </row>
    <row r="86" spans="15:16" ht="18.600000000000001" customHeight="1">
      <c r="O86" s="401"/>
      <c r="P86" s="401"/>
    </row>
    <row r="87" spans="15:16" ht="18.600000000000001" customHeight="1">
      <c r="O87" s="401"/>
      <c r="P87" s="401"/>
    </row>
    <row r="88" spans="15:16" ht="18.600000000000001" customHeight="1">
      <c r="O88" s="401"/>
      <c r="P88" s="401"/>
    </row>
    <row r="89" spans="15:16" ht="18.600000000000001" customHeight="1">
      <c r="O89" s="401"/>
      <c r="P89" s="401"/>
    </row>
    <row r="90" spans="15:16" ht="18.600000000000001" customHeight="1">
      <c r="O90" s="401"/>
      <c r="P90" s="401"/>
    </row>
    <row r="91" spans="15:16" ht="18.600000000000001" customHeight="1">
      <c r="O91" s="401"/>
      <c r="P91" s="401"/>
    </row>
    <row r="92" spans="15:16" ht="18.600000000000001" customHeight="1">
      <c r="O92" s="401"/>
      <c r="P92" s="401"/>
    </row>
    <row r="93" spans="15:16" ht="18.600000000000001" customHeight="1">
      <c r="O93" s="401"/>
      <c r="P93" s="401"/>
    </row>
    <row r="94" spans="15:16" ht="18.600000000000001" customHeight="1">
      <c r="O94" s="401"/>
      <c r="P94" s="401"/>
    </row>
    <row r="95" spans="15:16" ht="18.600000000000001" customHeight="1">
      <c r="O95" s="401"/>
      <c r="P95" s="401"/>
    </row>
    <row r="96" spans="15:16" ht="18.600000000000001" customHeight="1">
      <c r="O96" s="401"/>
      <c r="P96" s="401"/>
    </row>
    <row r="97" spans="15:16" ht="18.600000000000001" customHeight="1">
      <c r="O97" s="401"/>
      <c r="P97" s="401"/>
    </row>
    <row r="98" spans="15:16" ht="18.600000000000001" customHeight="1">
      <c r="O98" s="401"/>
      <c r="P98" s="401"/>
    </row>
    <row r="99" spans="15:16" ht="18.600000000000001" customHeight="1">
      <c r="O99" s="401"/>
      <c r="P99" s="401"/>
    </row>
    <row r="100" spans="15:16" ht="18.600000000000001" customHeight="1">
      <c r="O100" s="401"/>
      <c r="P100" s="401"/>
    </row>
    <row r="101" spans="15:16" ht="18.600000000000001" customHeight="1">
      <c r="O101" s="401"/>
      <c r="P101" s="401"/>
    </row>
    <row r="102" spans="15:16" ht="18.600000000000001" customHeight="1">
      <c r="O102" s="401"/>
      <c r="P102" s="401"/>
    </row>
    <row r="103" spans="15:16" ht="18.600000000000001" customHeight="1">
      <c r="O103" s="401"/>
      <c r="P103" s="401"/>
    </row>
    <row r="104" spans="15:16" ht="18.600000000000001" customHeight="1">
      <c r="O104" s="401"/>
      <c r="P104" s="401"/>
    </row>
    <row r="105" spans="15:16" ht="18.600000000000001" customHeight="1">
      <c r="O105" s="401"/>
      <c r="P105" s="401"/>
    </row>
    <row r="106" spans="15:16" ht="18.600000000000001" customHeight="1">
      <c r="O106" s="401"/>
      <c r="P106" s="401"/>
    </row>
    <row r="107" spans="15:16" ht="18.600000000000001" customHeight="1">
      <c r="O107" s="401"/>
      <c r="P107" s="401"/>
    </row>
    <row r="108" spans="15:16" ht="18.600000000000001" customHeight="1">
      <c r="O108" s="401"/>
      <c r="P108" s="401"/>
    </row>
    <row r="109" spans="15:16" ht="18.600000000000001" customHeight="1">
      <c r="O109" s="401"/>
      <c r="P109" s="401"/>
    </row>
    <row r="110" spans="15:16" ht="18.600000000000001" customHeight="1">
      <c r="O110" s="401"/>
      <c r="P110" s="401"/>
    </row>
    <row r="111" spans="15:16" ht="18.600000000000001" customHeight="1">
      <c r="O111" s="401"/>
      <c r="P111" s="401"/>
    </row>
    <row r="112" spans="15:16" ht="18.600000000000001" customHeight="1">
      <c r="O112" s="401"/>
      <c r="P112" s="401"/>
    </row>
    <row r="113" spans="15:16" ht="18.600000000000001" customHeight="1">
      <c r="O113" s="401"/>
      <c r="P113" s="401"/>
    </row>
    <row r="114" spans="15:16" ht="18.600000000000001" customHeight="1">
      <c r="O114" s="401"/>
      <c r="P114" s="401"/>
    </row>
    <row r="115" spans="15:16" ht="18.600000000000001" customHeight="1">
      <c r="O115" s="401"/>
      <c r="P115" s="401"/>
    </row>
    <row r="116" spans="15:16" ht="18.600000000000001" customHeight="1">
      <c r="O116" s="401"/>
      <c r="P116" s="401"/>
    </row>
    <row r="117" spans="15:16" ht="18.600000000000001" customHeight="1">
      <c r="O117" s="401"/>
      <c r="P117" s="401"/>
    </row>
    <row r="118" spans="15:16" ht="18.600000000000001" customHeight="1">
      <c r="O118" s="401"/>
      <c r="P118" s="401"/>
    </row>
    <row r="119" spans="15:16" ht="18.600000000000001" customHeight="1">
      <c r="O119" s="401"/>
      <c r="P119" s="401"/>
    </row>
    <row r="120" spans="15:16" ht="18.600000000000001" customHeight="1">
      <c r="O120" s="401"/>
      <c r="P120" s="401"/>
    </row>
    <row r="121" spans="15:16" ht="18.600000000000001" customHeight="1">
      <c r="O121" s="401"/>
      <c r="P121" s="401"/>
    </row>
    <row r="122" spans="15:16" ht="18.600000000000001" customHeight="1">
      <c r="O122" s="401"/>
      <c r="P122" s="401"/>
    </row>
    <row r="123" spans="15:16" ht="18.600000000000001" customHeight="1">
      <c r="O123" s="401"/>
      <c r="P123" s="401"/>
    </row>
    <row r="124" spans="15:16" ht="18.600000000000001" customHeight="1">
      <c r="O124" s="401"/>
      <c r="P124" s="401"/>
    </row>
    <row r="125" spans="15:16" ht="18.600000000000001" customHeight="1">
      <c r="O125" s="401"/>
      <c r="P125" s="401"/>
    </row>
    <row r="126" spans="15:16" ht="18.600000000000001" customHeight="1">
      <c r="O126" s="401"/>
      <c r="P126" s="401"/>
    </row>
    <row r="127" spans="15:16" ht="18.600000000000001" customHeight="1">
      <c r="O127" s="401"/>
      <c r="P127" s="401"/>
    </row>
    <row r="128" spans="15:16" ht="18.600000000000001" customHeight="1">
      <c r="O128" s="401"/>
      <c r="P128" s="401"/>
    </row>
    <row r="129" spans="15:16" ht="18.600000000000001" customHeight="1">
      <c r="O129" s="401"/>
      <c r="P129" s="401"/>
    </row>
    <row r="130" spans="15:16" ht="18.600000000000001" customHeight="1">
      <c r="O130" s="401"/>
      <c r="P130" s="401"/>
    </row>
    <row r="131" spans="15:16" ht="18.600000000000001" customHeight="1">
      <c r="O131" s="401"/>
      <c r="P131" s="401"/>
    </row>
    <row r="132" spans="15:16" ht="18.600000000000001" customHeight="1">
      <c r="O132" s="401"/>
      <c r="P132" s="401"/>
    </row>
    <row r="133" spans="15:16" ht="18.600000000000001" customHeight="1">
      <c r="O133" s="401"/>
      <c r="P133" s="401"/>
    </row>
    <row r="134" spans="15:16" ht="18.600000000000001" customHeight="1">
      <c r="O134" s="401"/>
      <c r="P134" s="401"/>
    </row>
    <row r="135" spans="15:16" ht="18.600000000000001" customHeight="1">
      <c r="O135" s="401"/>
      <c r="P135" s="401"/>
    </row>
    <row r="136" spans="15:16" ht="18.600000000000001" customHeight="1">
      <c r="O136" s="401"/>
      <c r="P136" s="401"/>
    </row>
    <row r="137" spans="15:16" ht="18.600000000000001" customHeight="1">
      <c r="O137" s="401"/>
      <c r="P137" s="401"/>
    </row>
    <row r="138" spans="15:16" ht="18.600000000000001" customHeight="1">
      <c r="O138" s="401"/>
      <c r="P138" s="401"/>
    </row>
    <row r="139" spans="15:16" ht="18.600000000000001" customHeight="1">
      <c r="O139" s="401"/>
      <c r="P139" s="401"/>
    </row>
    <row r="140" spans="15:16" ht="18.600000000000001" customHeight="1">
      <c r="O140" s="401"/>
      <c r="P140" s="401"/>
    </row>
    <row r="141" spans="15:16" ht="18.600000000000001" customHeight="1">
      <c r="O141" s="401"/>
      <c r="P141" s="401"/>
    </row>
    <row r="142" spans="15:16" ht="18.600000000000001" customHeight="1">
      <c r="O142" s="401"/>
      <c r="P142" s="401"/>
    </row>
    <row r="143" spans="15:16" ht="18.600000000000001" customHeight="1">
      <c r="O143" s="401"/>
      <c r="P143" s="401"/>
    </row>
    <row r="144" spans="15:16" ht="18.600000000000001" customHeight="1">
      <c r="O144" s="401"/>
      <c r="P144" s="401"/>
    </row>
    <row r="145" spans="15:16" ht="18.600000000000001" customHeight="1">
      <c r="O145" s="401"/>
      <c r="P145" s="401"/>
    </row>
    <row r="146" spans="15:16" ht="18.600000000000001" customHeight="1">
      <c r="O146" s="401"/>
      <c r="P146" s="401"/>
    </row>
    <row r="147" spans="15:16" ht="18.600000000000001" customHeight="1">
      <c r="O147" s="401"/>
      <c r="P147" s="401"/>
    </row>
    <row r="148" spans="15:16" ht="18.600000000000001" customHeight="1">
      <c r="O148" s="401"/>
      <c r="P148" s="401"/>
    </row>
    <row r="149" spans="15:16" ht="18.600000000000001" customHeight="1">
      <c r="O149" s="401"/>
      <c r="P149" s="401"/>
    </row>
    <row r="150" spans="15:16" ht="18.600000000000001" customHeight="1">
      <c r="O150" s="401"/>
      <c r="P150" s="401"/>
    </row>
    <row r="151" spans="15:16" ht="18.600000000000001" customHeight="1">
      <c r="O151" s="401"/>
      <c r="P151" s="401"/>
    </row>
    <row r="152" spans="15:16" ht="18.600000000000001" customHeight="1">
      <c r="O152" s="401"/>
      <c r="P152" s="401"/>
    </row>
    <row r="153" spans="15:16" ht="18.600000000000001" customHeight="1">
      <c r="O153" s="401"/>
      <c r="P153" s="401"/>
    </row>
    <row r="154" spans="15:16" ht="18.600000000000001" customHeight="1">
      <c r="O154" s="401"/>
      <c r="P154" s="401"/>
    </row>
    <row r="155" spans="15:16" ht="18.600000000000001" customHeight="1">
      <c r="O155" s="401"/>
      <c r="P155" s="401"/>
    </row>
    <row r="156" spans="15:16" ht="18.600000000000001" customHeight="1">
      <c r="O156" s="401"/>
      <c r="P156" s="401"/>
    </row>
    <row r="157" spans="15:16" ht="18.600000000000001" customHeight="1">
      <c r="O157" s="401"/>
      <c r="P157" s="401"/>
    </row>
    <row r="158" spans="15:16" ht="18.600000000000001" customHeight="1">
      <c r="O158" s="401"/>
      <c r="P158" s="401"/>
    </row>
    <row r="159" spans="15:16" ht="18.600000000000001" customHeight="1">
      <c r="O159" s="401"/>
      <c r="P159" s="401"/>
    </row>
    <row r="160" spans="15:16" ht="18.600000000000001" customHeight="1">
      <c r="O160" s="401"/>
      <c r="P160" s="401"/>
    </row>
    <row r="161" spans="12:16" ht="18.600000000000001" customHeight="1">
      <c r="O161" s="401"/>
      <c r="P161" s="401"/>
    </row>
    <row r="162" spans="12:16" ht="18.600000000000001" customHeight="1">
      <c r="O162" s="401"/>
      <c r="P162" s="401"/>
    </row>
    <row r="163" spans="12:16" ht="18.600000000000001" customHeight="1">
      <c r="O163" s="401"/>
      <c r="P163" s="401"/>
    </row>
    <row r="164" spans="12:16" ht="18.600000000000001" customHeight="1">
      <c r="O164" s="401"/>
      <c r="P164" s="401"/>
    </row>
    <row r="165" spans="12:16" ht="18.600000000000001" customHeight="1">
      <c r="O165" s="401"/>
      <c r="P165" s="401"/>
    </row>
    <row r="166" spans="12:16" ht="18.600000000000001" customHeight="1">
      <c r="O166" s="401"/>
      <c r="P166" s="401"/>
    </row>
    <row r="167" spans="12:16" ht="18.600000000000001" customHeight="1">
      <c r="O167" s="401"/>
      <c r="P167" s="401"/>
    </row>
    <row r="168" spans="12:16" ht="18.600000000000001" customHeight="1">
      <c r="O168" s="401"/>
      <c r="P168" s="401"/>
    </row>
    <row r="169" spans="12:16" ht="18.600000000000001" customHeight="1">
      <c r="O169" s="401"/>
      <c r="P169" s="401"/>
    </row>
    <row r="170" spans="12:16" ht="18.600000000000001" customHeight="1">
      <c r="O170" s="401"/>
      <c r="P170" s="401"/>
    </row>
    <row r="171" spans="12:16" ht="18.600000000000001" customHeight="1">
      <c r="O171" s="401"/>
      <c r="P171" s="401"/>
    </row>
    <row r="172" spans="12:16" ht="18.600000000000001" customHeight="1">
      <c r="O172" s="401"/>
      <c r="P172" s="401"/>
    </row>
    <row r="173" spans="12:16" ht="18.600000000000001" customHeight="1">
      <c r="L173" s="401"/>
      <c r="M173" s="439"/>
      <c r="N173" s="401"/>
      <c r="O173" s="401"/>
      <c r="P173" s="401"/>
    </row>
    <row r="174" spans="12:16" ht="18.600000000000001" customHeight="1">
      <c r="L174" s="401"/>
      <c r="M174" s="439"/>
      <c r="N174" s="401"/>
      <c r="O174" s="401"/>
      <c r="P174" s="401"/>
    </row>
    <row r="175" spans="12:16" ht="18.600000000000001" customHeight="1">
      <c r="L175" s="401"/>
      <c r="M175" s="439"/>
      <c r="N175" s="401"/>
      <c r="O175" s="401"/>
      <c r="P175" s="401"/>
    </row>
    <row r="176" spans="12:16" ht="18.600000000000001" customHeight="1">
      <c r="L176" s="401"/>
      <c r="M176" s="439"/>
      <c r="N176" s="401"/>
      <c r="O176" s="401"/>
      <c r="P176" s="401"/>
    </row>
    <row r="177" spans="12:16" ht="18.600000000000001" customHeight="1">
      <c r="L177" s="401"/>
      <c r="M177" s="439"/>
      <c r="N177" s="401"/>
      <c r="O177" s="401"/>
      <c r="P177" s="401"/>
    </row>
    <row r="178" spans="12:16" ht="18.600000000000001" customHeight="1">
      <c r="L178" s="401"/>
      <c r="M178" s="439"/>
      <c r="N178" s="401"/>
      <c r="O178" s="401"/>
      <c r="P178" s="401"/>
    </row>
    <row r="179" spans="12:16" ht="18.600000000000001" customHeight="1">
      <c r="L179" s="401"/>
      <c r="M179" s="439"/>
      <c r="N179" s="401"/>
      <c r="O179" s="401"/>
      <c r="P179" s="401"/>
    </row>
    <row r="180" spans="12:16" ht="18.600000000000001" customHeight="1">
      <c r="L180" s="401"/>
      <c r="M180" s="439"/>
      <c r="N180" s="401"/>
      <c r="O180" s="401"/>
      <c r="P180" s="401"/>
    </row>
    <row r="181" spans="12:16" ht="18.600000000000001" customHeight="1">
      <c r="L181" s="401"/>
      <c r="M181" s="439"/>
      <c r="N181" s="401"/>
      <c r="O181" s="401"/>
      <c r="P181" s="401"/>
    </row>
    <row r="182" spans="12:16" ht="18.600000000000001" customHeight="1">
      <c r="L182" s="401"/>
      <c r="M182" s="439"/>
      <c r="N182" s="401"/>
      <c r="O182" s="401"/>
      <c r="P182" s="401"/>
    </row>
    <row r="183" spans="12:16" ht="18.600000000000001" customHeight="1">
      <c r="L183" s="401"/>
      <c r="M183" s="439"/>
      <c r="N183" s="401"/>
      <c r="O183" s="401"/>
      <c r="P183" s="401"/>
    </row>
    <row r="184" spans="12:16" ht="18.600000000000001" customHeight="1">
      <c r="L184" s="401"/>
      <c r="M184" s="439"/>
      <c r="N184" s="401"/>
      <c r="O184" s="401"/>
      <c r="P184" s="401"/>
    </row>
    <row r="185" spans="12:16" ht="18.600000000000001" customHeight="1">
      <c r="L185" s="401"/>
      <c r="M185" s="439"/>
      <c r="N185" s="401"/>
      <c r="O185" s="401"/>
      <c r="P185" s="401"/>
    </row>
    <row r="186" spans="12:16" ht="18.600000000000001" customHeight="1">
      <c r="L186" s="401"/>
      <c r="M186" s="439"/>
      <c r="N186" s="401"/>
      <c r="O186" s="401"/>
      <c r="P186" s="401"/>
    </row>
    <row r="187" spans="12:16" ht="18.600000000000001" customHeight="1">
      <c r="L187" s="401"/>
      <c r="M187" s="439"/>
      <c r="N187" s="401"/>
      <c r="O187" s="401"/>
      <c r="P187" s="401"/>
    </row>
    <row r="188" spans="12:16" ht="18.600000000000001" customHeight="1">
      <c r="L188" s="401"/>
      <c r="M188" s="439"/>
      <c r="N188" s="401"/>
      <c r="O188" s="401"/>
      <c r="P188" s="401"/>
    </row>
    <row r="189" spans="12:16" ht="18.600000000000001" customHeight="1">
      <c r="L189" s="401"/>
      <c r="M189" s="439"/>
      <c r="N189" s="401"/>
      <c r="O189" s="401"/>
      <c r="P189" s="401"/>
    </row>
    <row r="190" spans="12:16" ht="18.600000000000001" customHeight="1">
      <c r="L190" s="401"/>
      <c r="M190" s="439"/>
      <c r="N190" s="401"/>
      <c r="O190" s="401"/>
      <c r="P190" s="401"/>
    </row>
    <row r="191" spans="12:16" ht="18.600000000000001" customHeight="1">
      <c r="L191" s="401"/>
      <c r="M191" s="439"/>
      <c r="N191" s="401"/>
      <c r="O191" s="401"/>
      <c r="P191" s="401"/>
    </row>
    <row r="192" spans="12:16" ht="18.600000000000001" customHeight="1">
      <c r="L192" s="401"/>
      <c r="M192" s="439"/>
      <c r="N192" s="401"/>
      <c r="O192" s="401"/>
      <c r="P192" s="401"/>
    </row>
    <row r="193" spans="12:16" ht="18.600000000000001" customHeight="1">
      <c r="L193" s="401"/>
      <c r="M193" s="439"/>
      <c r="N193" s="401"/>
      <c r="O193" s="401"/>
      <c r="P193" s="401"/>
    </row>
    <row r="194" spans="12:16" ht="18.600000000000001" customHeight="1">
      <c r="L194" s="401"/>
      <c r="M194" s="439"/>
      <c r="N194" s="401"/>
      <c r="O194" s="401"/>
      <c r="P194" s="401"/>
    </row>
    <row r="195" spans="12:16" ht="18.600000000000001" customHeight="1">
      <c r="L195" s="401"/>
      <c r="M195" s="439"/>
      <c r="N195" s="401"/>
      <c r="O195" s="401"/>
      <c r="P195" s="401"/>
    </row>
    <row r="196" spans="12:16" ht="18.600000000000001" customHeight="1">
      <c r="L196" s="401"/>
      <c r="M196" s="439"/>
      <c r="N196" s="401"/>
      <c r="O196" s="401"/>
      <c r="P196" s="401"/>
    </row>
    <row r="197" spans="12:16" ht="18.600000000000001" customHeight="1">
      <c r="L197" s="401"/>
      <c r="M197" s="439"/>
      <c r="N197" s="401"/>
      <c r="O197" s="401"/>
      <c r="P197" s="401"/>
    </row>
    <row r="198" spans="12:16" ht="18.600000000000001" customHeight="1">
      <c r="L198" s="401"/>
      <c r="M198" s="439"/>
      <c r="N198" s="401"/>
      <c r="O198" s="401"/>
      <c r="P198" s="401"/>
    </row>
    <row r="199" spans="12:16" ht="18.600000000000001" customHeight="1">
      <c r="L199" s="401"/>
      <c r="M199" s="439"/>
      <c r="N199" s="401"/>
      <c r="O199" s="401"/>
      <c r="P199" s="401"/>
    </row>
    <row r="200" spans="12:16" ht="18.600000000000001" customHeight="1">
      <c r="L200" s="401"/>
      <c r="M200" s="439"/>
      <c r="N200" s="401"/>
      <c r="O200" s="401"/>
      <c r="P200" s="401"/>
    </row>
    <row r="201" spans="12:16" ht="18.600000000000001" customHeight="1">
      <c r="L201" s="401"/>
      <c r="M201" s="439"/>
      <c r="N201" s="401"/>
      <c r="O201" s="401"/>
      <c r="P201" s="401"/>
    </row>
    <row r="202" spans="12:16" ht="18.600000000000001" customHeight="1">
      <c r="L202" s="401"/>
      <c r="M202" s="439"/>
      <c r="N202" s="401"/>
      <c r="O202" s="401"/>
      <c r="P202" s="401"/>
    </row>
    <row r="203" spans="12:16" ht="18.600000000000001" customHeight="1">
      <c r="L203" s="401"/>
      <c r="M203" s="439"/>
      <c r="N203" s="401"/>
      <c r="O203" s="401"/>
      <c r="P203" s="401"/>
    </row>
    <row r="204" spans="12:16" ht="18.600000000000001" customHeight="1">
      <c r="L204" s="401"/>
      <c r="M204" s="439"/>
      <c r="N204" s="401"/>
      <c r="O204" s="401"/>
      <c r="P204" s="401"/>
    </row>
    <row r="205" spans="12:16" ht="18.600000000000001" customHeight="1">
      <c r="L205" s="401"/>
      <c r="M205" s="439"/>
      <c r="N205" s="401"/>
      <c r="O205" s="401"/>
      <c r="P205" s="401"/>
    </row>
    <row r="206" spans="12:16" ht="18.600000000000001" customHeight="1">
      <c r="L206" s="401"/>
      <c r="M206" s="439"/>
      <c r="N206" s="401"/>
      <c r="O206" s="401"/>
      <c r="P206" s="401"/>
    </row>
    <row r="207" spans="12:16" ht="18.600000000000001" customHeight="1">
      <c r="L207" s="401"/>
      <c r="M207" s="439"/>
      <c r="N207" s="401"/>
      <c r="O207" s="401"/>
      <c r="P207" s="401"/>
    </row>
    <row r="208" spans="12:16" ht="18.600000000000001" customHeight="1">
      <c r="L208" s="401"/>
      <c r="M208" s="439"/>
      <c r="N208" s="401"/>
      <c r="O208" s="401"/>
      <c r="P208" s="401"/>
    </row>
    <row r="209" spans="12:16" ht="18.600000000000001" customHeight="1">
      <c r="L209" s="401"/>
      <c r="M209" s="439"/>
      <c r="N209" s="401"/>
      <c r="O209" s="401"/>
      <c r="P209" s="401"/>
    </row>
    <row r="210" spans="12:16" ht="18.600000000000001" customHeight="1">
      <c r="L210" s="401"/>
      <c r="M210" s="439"/>
      <c r="N210" s="401"/>
      <c r="O210" s="401"/>
      <c r="P210" s="401"/>
    </row>
    <row r="211" spans="12:16" ht="18.600000000000001" customHeight="1">
      <c r="L211" s="401"/>
      <c r="M211" s="439"/>
      <c r="N211" s="401"/>
      <c r="O211" s="401"/>
      <c r="P211" s="401"/>
    </row>
    <row r="212" spans="12:16" ht="18.600000000000001" customHeight="1">
      <c r="L212" s="401"/>
      <c r="M212" s="439"/>
      <c r="N212" s="401"/>
      <c r="O212" s="401"/>
      <c r="P212" s="401"/>
    </row>
    <row r="213" spans="12:16" ht="18.600000000000001" customHeight="1">
      <c r="L213" s="401"/>
      <c r="M213" s="439"/>
      <c r="N213" s="401"/>
      <c r="O213" s="401"/>
      <c r="P213" s="401"/>
    </row>
    <row r="214" spans="12:16" ht="18.600000000000001" customHeight="1">
      <c r="L214" s="401"/>
      <c r="M214" s="439"/>
      <c r="N214" s="401"/>
      <c r="O214" s="401"/>
      <c r="P214" s="401"/>
    </row>
    <row r="215" spans="12:16" ht="18.600000000000001" customHeight="1">
      <c r="L215" s="401"/>
      <c r="M215" s="439"/>
      <c r="N215" s="401"/>
      <c r="O215" s="401"/>
      <c r="P215" s="401"/>
    </row>
    <row r="216" spans="12:16" ht="18.600000000000001" customHeight="1">
      <c r="L216" s="401"/>
      <c r="M216" s="439"/>
      <c r="N216" s="401"/>
      <c r="O216" s="401"/>
      <c r="P216" s="401"/>
    </row>
    <row r="217" spans="12:16" ht="18.600000000000001" customHeight="1">
      <c r="L217" s="401"/>
      <c r="M217" s="439"/>
      <c r="N217" s="401"/>
      <c r="O217" s="401"/>
      <c r="P217" s="401"/>
    </row>
    <row r="218" spans="12:16" ht="18.600000000000001" customHeight="1">
      <c r="L218" s="401"/>
      <c r="M218" s="439"/>
      <c r="N218" s="401"/>
      <c r="O218" s="401"/>
      <c r="P218" s="401"/>
    </row>
    <row r="219" spans="12:16" ht="18.600000000000001" customHeight="1">
      <c r="L219" s="401"/>
      <c r="M219" s="439"/>
      <c r="N219" s="401"/>
      <c r="O219" s="401"/>
      <c r="P219" s="401"/>
    </row>
    <row r="220" spans="12:16" ht="18.600000000000001" customHeight="1">
      <c r="L220" s="401"/>
      <c r="M220" s="439"/>
      <c r="N220" s="401"/>
      <c r="O220" s="401"/>
      <c r="P220" s="401"/>
    </row>
    <row r="221" spans="12:16" ht="18.600000000000001" customHeight="1">
      <c r="L221" s="401"/>
      <c r="M221" s="439"/>
      <c r="N221" s="401"/>
      <c r="O221" s="401"/>
      <c r="P221" s="401"/>
    </row>
    <row r="222" spans="12:16" ht="18.600000000000001" customHeight="1">
      <c r="L222" s="401"/>
      <c r="M222" s="439"/>
      <c r="N222" s="401"/>
      <c r="O222" s="401"/>
      <c r="P222" s="401"/>
    </row>
    <row r="223" spans="12:16" ht="18.600000000000001" customHeight="1">
      <c r="L223" s="401"/>
      <c r="M223" s="439"/>
      <c r="N223" s="401"/>
      <c r="O223" s="401"/>
      <c r="P223" s="401"/>
    </row>
    <row r="224" spans="12:16" ht="18.600000000000001" customHeight="1">
      <c r="L224" s="401"/>
      <c r="M224" s="439"/>
      <c r="N224" s="401"/>
      <c r="O224" s="401"/>
      <c r="P224" s="401"/>
    </row>
    <row r="225" spans="12:16" ht="18.600000000000001" customHeight="1">
      <c r="L225" s="401"/>
      <c r="M225" s="439"/>
      <c r="N225" s="401"/>
      <c r="O225" s="401"/>
      <c r="P225" s="401"/>
    </row>
    <row r="226" spans="12:16" ht="18.600000000000001" customHeight="1">
      <c r="L226" s="401"/>
      <c r="M226" s="439"/>
      <c r="N226" s="401"/>
      <c r="O226" s="401"/>
      <c r="P226" s="401"/>
    </row>
    <row r="227" spans="12:16" ht="18.600000000000001" customHeight="1">
      <c r="L227" s="401"/>
      <c r="M227" s="439"/>
      <c r="N227" s="401"/>
      <c r="O227" s="401"/>
      <c r="P227" s="401"/>
    </row>
    <row r="228" spans="12:16" ht="18.600000000000001" customHeight="1">
      <c r="L228" s="401"/>
      <c r="M228" s="439"/>
      <c r="N228" s="401"/>
      <c r="O228" s="401"/>
      <c r="P228" s="401"/>
    </row>
    <row r="229" spans="12:16" ht="18.600000000000001" customHeight="1">
      <c r="L229" s="401"/>
      <c r="M229" s="439"/>
      <c r="N229" s="401"/>
      <c r="O229" s="401"/>
      <c r="P229" s="401"/>
    </row>
    <row r="230" spans="12:16" ht="18.600000000000001" customHeight="1">
      <c r="L230" s="401"/>
      <c r="M230" s="439"/>
      <c r="N230" s="401"/>
      <c r="O230" s="401"/>
      <c r="P230" s="401"/>
    </row>
    <row r="231" spans="12:16" ht="18.600000000000001" customHeight="1">
      <c r="L231" s="401"/>
      <c r="M231" s="439"/>
      <c r="N231" s="401"/>
      <c r="O231" s="401"/>
      <c r="P231" s="401"/>
    </row>
    <row r="232" spans="12:16" ht="18.600000000000001" customHeight="1">
      <c r="L232" s="401"/>
      <c r="M232" s="439"/>
      <c r="N232" s="401"/>
      <c r="O232" s="401"/>
      <c r="P232" s="401"/>
    </row>
    <row r="233" spans="12:16" ht="18.600000000000001" customHeight="1">
      <c r="L233" s="401"/>
      <c r="M233" s="439"/>
      <c r="N233" s="401"/>
      <c r="O233" s="401"/>
      <c r="P233" s="401"/>
    </row>
    <row r="234" spans="12:16" ht="18.600000000000001" customHeight="1">
      <c r="L234" s="401"/>
      <c r="M234" s="439"/>
      <c r="N234" s="401"/>
      <c r="O234" s="401"/>
      <c r="P234" s="401"/>
    </row>
    <row r="235" spans="12:16" ht="18.600000000000001" customHeight="1">
      <c r="L235" s="401"/>
      <c r="M235" s="439"/>
      <c r="N235" s="401"/>
      <c r="O235" s="401"/>
      <c r="P235" s="401"/>
    </row>
    <row r="236" spans="12:16" ht="18.600000000000001" customHeight="1">
      <c r="L236" s="401"/>
      <c r="M236" s="439"/>
      <c r="N236" s="401"/>
      <c r="O236" s="401"/>
      <c r="P236" s="401"/>
    </row>
    <row r="237" spans="12:16" ht="18.600000000000001" customHeight="1">
      <c r="L237" s="401"/>
      <c r="M237" s="439"/>
      <c r="N237" s="401"/>
      <c r="O237" s="401"/>
      <c r="P237" s="401"/>
    </row>
    <row r="238" spans="12:16" ht="18.600000000000001" customHeight="1">
      <c r="L238" s="401"/>
      <c r="M238" s="439"/>
      <c r="N238" s="401"/>
      <c r="O238" s="401"/>
      <c r="P238" s="401"/>
    </row>
    <row r="239" spans="12:16" ht="18.600000000000001" customHeight="1">
      <c r="L239" s="401"/>
      <c r="M239" s="439"/>
      <c r="N239" s="401"/>
      <c r="O239" s="401"/>
      <c r="P239" s="401"/>
    </row>
    <row r="240" spans="12:16" ht="18.600000000000001" customHeight="1">
      <c r="L240" s="401"/>
      <c r="M240" s="439"/>
      <c r="N240" s="401"/>
      <c r="O240" s="401"/>
      <c r="P240" s="401"/>
    </row>
    <row r="241" spans="12:16" ht="18.600000000000001" customHeight="1">
      <c r="L241" s="401"/>
      <c r="M241" s="439"/>
      <c r="N241" s="401"/>
      <c r="O241" s="401"/>
      <c r="P241" s="401"/>
    </row>
    <row r="242" spans="12:16" ht="18.600000000000001" customHeight="1">
      <c r="L242" s="401"/>
      <c r="M242" s="439"/>
      <c r="N242" s="401"/>
      <c r="O242" s="401"/>
      <c r="P242" s="401"/>
    </row>
    <row r="243" spans="12:16" ht="18.600000000000001" customHeight="1">
      <c r="L243" s="401"/>
      <c r="M243" s="439"/>
      <c r="N243" s="401"/>
      <c r="O243" s="401"/>
      <c r="P243" s="401"/>
    </row>
    <row r="244" spans="12:16" ht="18.600000000000001" customHeight="1">
      <c r="L244" s="401"/>
      <c r="M244" s="439"/>
      <c r="N244" s="401"/>
      <c r="O244" s="401"/>
      <c r="P244" s="401"/>
    </row>
    <row r="245" spans="12:16" ht="18.600000000000001" customHeight="1">
      <c r="L245" s="401"/>
      <c r="M245" s="439"/>
      <c r="N245" s="401"/>
      <c r="O245" s="401"/>
      <c r="P245" s="401"/>
    </row>
    <row r="246" spans="12:16" ht="18.600000000000001" customHeight="1">
      <c r="L246" s="401"/>
      <c r="M246" s="439"/>
      <c r="N246" s="401"/>
      <c r="O246" s="401"/>
      <c r="P246" s="401"/>
    </row>
    <row r="247" spans="12:16" ht="18.600000000000001" customHeight="1">
      <c r="L247" s="401"/>
      <c r="M247" s="439"/>
      <c r="N247" s="401"/>
      <c r="O247" s="401"/>
      <c r="P247" s="401"/>
    </row>
    <row r="248" spans="12:16" ht="18.600000000000001" customHeight="1">
      <c r="L248" s="401"/>
      <c r="M248" s="439"/>
      <c r="N248" s="401"/>
      <c r="O248" s="401"/>
      <c r="P248" s="401"/>
    </row>
    <row r="249" spans="12:16" ht="18.600000000000001" customHeight="1">
      <c r="L249" s="401"/>
      <c r="M249" s="439"/>
      <c r="N249" s="401"/>
      <c r="O249" s="401"/>
      <c r="P249" s="401"/>
    </row>
    <row r="250" spans="12:16" ht="18.600000000000001" customHeight="1">
      <c r="L250" s="401"/>
      <c r="M250" s="439"/>
      <c r="N250" s="401"/>
      <c r="O250" s="401"/>
      <c r="P250" s="401"/>
    </row>
    <row r="251" spans="12:16" ht="18.600000000000001" customHeight="1">
      <c r="L251" s="401"/>
      <c r="M251" s="439"/>
      <c r="N251" s="401"/>
      <c r="O251" s="401"/>
      <c r="P251" s="401"/>
    </row>
    <row r="252" spans="12:16" ht="18.600000000000001" customHeight="1">
      <c r="L252" s="401"/>
      <c r="M252" s="439"/>
      <c r="N252" s="401"/>
      <c r="O252" s="401"/>
      <c r="P252" s="401"/>
    </row>
    <row r="253" spans="12:16" ht="18.600000000000001" customHeight="1">
      <c r="L253" s="401"/>
      <c r="M253" s="439"/>
      <c r="N253" s="401"/>
      <c r="O253" s="401"/>
      <c r="P253" s="401"/>
    </row>
    <row r="254" spans="12:16" ht="18.600000000000001" customHeight="1">
      <c r="L254" s="401"/>
      <c r="M254" s="439"/>
      <c r="N254" s="401"/>
      <c r="O254" s="401"/>
      <c r="P254" s="401"/>
    </row>
    <row r="255" spans="12:16" ht="18.600000000000001" customHeight="1">
      <c r="L255" s="401"/>
      <c r="M255" s="439"/>
      <c r="N255" s="401"/>
      <c r="O255" s="401"/>
      <c r="P255" s="401"/>
    </row>
    <row r="256" spans="12:16" ht="18.600000000000001" customHeight="1">
      <c r="L256" s="401"/>
      <c r="M256" s="439"/>
      <c r="N256" s="401"/>
      <c r="O256" s="401"/>
      <c r="P256" s="401"/>
    </row>
    <row r="257" spans="12:16" ht="18.600000000000001" customHeight="1">
      <c r="L257" s="401"/>
      <c r="M257" s="439"/>
      <c r="N257" s="401"/>
      <c r="O257" s="401"/>
      <c r="P257" s="401"/>
    </row>
    <row r="258" spans="12:16" ht="18.600000000000001" customHeight="1">
      <c r="L258" s="401"/>
      <c r="M258" s="439"/>
      <c r="N258" s="401"/>
      <c r="O258" s="401"/>
      <c r="P258" s="401"/>
    </row>
    <row r="259" spans="12:16" ht="18.600000000000001" customHeight="1">
      <c r="L259" s="401"/>
      <c r="M259" s="439"/>
      <c r="N259" s="401"/>
      <c r="O259" s="401"/>
      <c r="P259" s="401"/>
    </row>
    <row r="260" spans="12:16" ht="18.600000000000001" customHeight="1">
      <c r="L260" s="401"/>
      <c r="M260" s="439"/>
      <c r="N260" s="401"/>
      <c r="O260" s="401"/>
      <c r="P260" s="401"/>
    </row>
    <row r="261" spans="12:16" ht="18.600000000000001" customHeight="1">
      <c r="L261" s="401"/>
      <c r="M261" s="439"/>
      <c r="N261" s="401"/>
      <c r="O261" s="401"/>
      <c r="P261" s="401"/>
    </row>
    <row r="262" spans="12:16" ht="18.600000000000001" customHeight="1">
      <c r="L262" s="401"/>
      <c r="M262" s="439"/>
      <c r="N262" s="401"/>
      <c r="O262" s="401"/>
      <c r="P262" s="401"/>
    </row>
    <row r="263" spans="12:16" ht="18.600000000000001" customHeight="1">
      <c r="L263" s="401"/>
      <c r="M263" s="439"/>
      <c r="N263" s="401"/>
      <c r="O263" s="401"/>
      <c r="P263" s="401"/>
    </row>
    <row r="264" spans="12:16" ht="18.600000000000001" customHeight="1">
      <c r="L264" s="401"/>
      <c r="M264" s="439"/>
      <c r="N264" s="401"/>
      <c r="O264" s="401"/>
      <c r="P264" s="401"/>
    </row>
    <row r="265" spans="12:16" ht="18.600000000000001" customHeight="1">
      <c r="L265" s="401"/>
      <c r="M265" s="439"/>
      <c r="N265" s="401"/>
      <c r="O265" s="401"/>
      <c r="P265" s="401"/>
    </row>
    <row r="266" spans="12:16" ht="18.600000000000001" customHeight="1">
      <c r="L266" s="401"/>
      <c r="M266" s="439"/>
      <c r="N266" s="401"/>
      <c r="O266" s="401"/>
      <c r="P266" s="401"/>
    </row>
    <row r="267" spans="12:16" ht="18.600000000000001" customHeight="1">
      <c r="L267" s="401"/>
      <c r="M267" s="439"/>
      <c r="N267" s="401"/>
      <c r="O267" s="401"/>
      <c r="P267" s="401"/>
    </row>
    <row r="268" spans="12:16" ht="18.600000000000001" customHeight="1">
      <c r="L268" s="401"/>
      <c r="M268" s="439"/>
      <c r="N268" s="401"/>
      <c r="O268" s="401"/>
      <c r="P268" s="401"/>
    </row>
    <row r="269" spans="12:16" ht="18.600000000000001" customHeight="1">
      <c r="L269" s="401"/>
      <c r="M269" s="439"/>
      <c r="N269" s="401"/>
      <c r="O269" s="401"/>
      <c r="P269" s="401"/>
    </row>
    <row r="270" spans="12:16" ht="18.600000000000001" customHeight="1">
      <c r="L270" s="401"/>
      <c r="M270" s="439"/>
      <c r="N270" s="401"/>
      <c r="O270" s="401"/>
      <c r="P270" s="401"/>
    </row>
    <row r="271" spans="12:16" ht="18.600000000000001" customHeight="1">
      <c r="L271" s="401"/>
      <c r="M271" s="439"/>
      <c r="N271" s="401"/>
      <c r="O271" s="401"/>
      <c r="P271" s="401"/>
    </row>
    <row r="272" spans="12:16" ht="18.600000000000001" customHeight="1">
      <c r="L272" s="401"/>
      <c r="M272" s="439"/>
      <c r="N272" s="401"/>
      <c r="O272" s="401"/>
      <c r="P272" s="401"/>
    </row>
    <row r="273" spans="12:16" ht="18.600000000000001" customHeight="1">
      <c r="L273" s="401"/>
      <c r="M273" s="439"/>
      <c r="N273" s="401"/>
      <c r="O273" s="401"/>
      <c r="P273" s="401"/>
    </row>
    <row r="274" spans="12:16" ht="18.600000000000001" customHeight="1">
      <c r="L274" s="401"/>
      <c r="M274" s="439"/>
      <c r="N274" s="401"/>
      <c r="O274" s="401"/>
      <c r="P274" s="401"/>
    </row>
    <row r="275" spans="12:16" ht="18.600000000000001" customHeight="1">
      <c r="L275" s="401"/>
      <c r="M275" s="439"/>
      <c r="N275" s="401"/>
      <c r="O275" s="401"/>
      <c r="P275" s="401"/>
    </row>
    <row r="276" spans="12:16" ht="18.600000000000001" customHeight="1">
      <c r="L276" s="401"/>
      <c r="M276" s="439"/>
      <c r="N276" s="401"/>
      <c r="O276" s="401"/>
      <c r="P276" s="401"/>
    </row>
    <row r="277" spans="12:16" ht="18.600000000000001" customHeight="1">
      <c r="L277" s="401"/>
      <c r="M277" s="439"/>
      <c r="N277" s="401"/>
      <c r="O277" s="401"/>
      <c r="P277" s="401"/>
    </row>
    <row r="278" spans="12:16" ht="18.600000000000001" customHeight="1">
      <c r="L278" s="401"/>
      <c r="M278" s="439"/>
      <c r="N278" s="401"/>
      <c r="O278" s="401"/>
      <c r="P278" s="401"/>
    </row>
    <row r="279" spans="12:16" ht="18.600000000000001" customHeight="1">
      <c r="L279" s="401"/>
      <c r="M279" s="439"/>
      <c r="N279" s="401"/>
      <c r="O279" s="401"/>
      <c r="P279" s="401"/>
    </row>
    <row r="280" spans="12:16" ht="18.600000000000001" customHeight="1">
      <c r="L280" s="401"/>
      <c r="M280" s="439"/>
      <c r="N280" s="401"/>
      <c r="O280" s="401"/>
      <c r="P280" s="401"/>
    </row>
    <row r="281" spans="12:16" ht="18.600000000000001" customHeight="1">
      <c r="L281" s="401"/>
      <c r="M281" s="439"/>
      <c r="N281" s="401"/>
      <c r="O281" s="401"/>
      <c r="P281" s="401"/>
    </row>
    <row r="282" spans="12:16" ht="18.600000000000001" customHeight="1">
      <c r="L282" s="401"/>
      <c r="M282" s="439"/>
      <c r="N282" s="401"/>
      <c r="O282" s="401"/>
      <c r="P282" s="401"/>
    </row>
    <row r="283" spans="12:16" ht="18.600000000000001" customHeight="1">
      <c r="L283" s="401"/>
      <c r="M283" s="439"/>
      <c r="N283" s="401"/>
      <c r="O283" s="401"/>
      <c r="P283" s="401"/>
    </row>
    <row r="284" spans="12:16" ht="18.600000000000001" customHeight="1">
      <c r="L284" s="401"/>
      <c r="M284" s="439"/>
      <c r="N284" s="401"/>
      <c r="O284" s="401"/>
      <c r="P284" s="401"/>
    </row>
    <row r="285" spans="12:16" ht="18.600000000000001" customHeight="1">
      <c r="L285" s="401"/>
      <c r="M285" s="439"/>
      <c r="N285" s="401"/>
      <c r="O285" s="401"/>
      <c r="P285" s="401"/>
    </row>
    <row r="286" spans="12:16" ht="18.600000000000001" customHeight="1">
      <c r="L286" s="401"/>
      <c r="M286" s="439"/>
      <c r="N286" s="401"/>
      <c r="O286" s="401"/>
      <c r="P286" s="401"/>
    </row>
    <row r="287" spans="12:16" ht="18.600000000000001" customHeight="1">
      <c r="L287" s="401"/>
      <c r="M287" s="439"/>
      <c r="N287" s="401"/>
      <c r="O287" s="401"/>
      <c r="P287" s="401"/>
    </row>
    <row r="288" spans="12:16" ht="18.600000000000001" customHeight="1">
      <c r="L288" s="401"/>
      <c r="M288" s="439"/>
      <c r="N288" s="401"/>
      <c r="O288" s="401"/>
      <c r="P288" s="401"/>
    </row>
    <row r="289" spans="12:16" ht="18.600000000000001" customHeight="1">
      <c r="L289" s="401"/>
      <c r="M289" s="439"/>
      <c r="N289" s="401"/>
      <c r="O289" s="401"/>
      <c r="P289" s="401"/>
    </row>
    <row r="290" spans="12:16" ht="18.600000000000001" customHeight="1">
      <c r="L290" s="401"/>
      <c r="M290" s="439"/>
      <c r="N290" s="401"/>
      <c r="O290" s="401"/>
      <c r="P290" s="401"/>
    </row>
    <row r="291" spans="12:16" ht="18.600000000000001" customHeight="1">
      <c r="L291" s="401"/>
      <c r="M291" s="439"/>
      <c r="N291" s="401"/>
      <c r="O291" s="401"/>
      <c r="P291" s="401"/>
    </row>
    <row r="292" spans="12:16" ht="18.600000000000001" customHeight="1">
      <c r="L292" s="401"/>
      <c r="M292" s="439"/>
      <c r="N292" s="401"/>
      <c r="O292" s="401"/>
      <c r="P292" s="401"/>
    </row>
    <row r="293" spans="12:16" ht="18.600000000000001" customHeight="1">
      <c r="L293" s="401"/>
      <c r="M293" s="439"/>
      <c r="N293" s="401"/>
      <c r="O293" s="401"/>
      <c r="P293" s="401"/>
    </row>
    <row r="294" spans="12:16" ht="18.600000000000001" customHeight="1">
      <c r="L294" s="401"/>
      <c r="M294" s="439"/>
      <c r="N294" s="401"/>
      <c r="O294" s="401"/>
      <c r="P294" s="401"/>
    </row>
    <row r="295" spans="12:16" ht="18.600000000000001" customHeight="1">
      <c r="L295" s="401"/>
      <c r="M295" s="439"/>
      <c r="N295" s="401"/>
      <c r="O295" s="401"/>
      <c r="P295" s="401"/>
    </row>
    <row r="296" spans="12:16" ht="18.600000000000001" customHeight="1">
      <c r="L296" s="401"/>
      <c r="M296" s="439"/>
      <c r="N296" s="401"/>
      <c r="O296" s="401"/>
      <c r="P296" s="401"/>
    </row>
    <row r="297" spans="12:16" ht="18.600000000000001" customHeight="1">
      <c r="L297" s="401"/>
      <c r="M297" s="439"/>
      <c r="N297" s="401"/>
      <c r="O297" s="401"/>
      <c r="P297" s="401"/>
    </row>
    <row r="298" spans="12:16" ht="18.600000000000001" customHeight="1">
      <c r="L298" s="401"/>
      <c r="M298" s="439"/>
      <c r="N298" s="401"/>
      <c r="O298" s="401"/>
      <c r="P298" s="401"/>
    </row>
    <row r="299" spans="12:16" ht="18.600000000000001" customHeight="1">
      <c r="L299" s="401"/>
      <c r="M299" s="439"/>
      <c r="N299" s="401"/>
      <c r="O299" s="401"/>
      <c r="P299" s="401"/>
    </row>
    <row r="300" spans="12:16" ht="18.600000000000001" customHeight="1">
      <c r="L300" s="401"/>
      <c r="M300" s="439"/>
      <c r="N300" s="401"/>
      <c r="O300" s="401"/>
      <c r="P300" s="401"/>
    </row>
    <row r="301" spans="12:16" ht="18.600000000000001" customHeight="1">
      <c r="L301" s="401"/>
      <c r="M301" s="439"/>
      <c r="N301" s="401"/>
      <c r="O301" s="401"/>
      <c r="P301" s="401"/>
    </row>
    <row r="302" spans="12:16" ht="18.600000000000001" customHeight="1">
      <c r="L302" s="401"/>
      <c r="M302" s="439"/>
      <c r="N302" s="401"/>
      <c r="O302" s="401"/>
      <c r="P302" s="401"/>
    </row>
    <row r="303" spans="12:16" ht="18.600000000000001" customHeight="1">
      <c r="L303" s="401"/>
      <c r="M303" s="439"/>
      <c r="N303" s="401"/>
      <c r="O303" s="401"/>
      <c r="P303" s="401"/>
    </row>
    <row r="304" spans="12:16" ht="18.600000000000001" customHeight="1">
      <c r="L304" s="401"/>
      <c r="M304" s="439"/>
      <c r="N304" s="401"/>
      <c r="O304" s="401"/>
      <c r="P304" s="401"/>
    </row>
    <row r="305" spans="12:16" ht="18.600000000000001" customHeight="1">
      <c r="L305" s="401"/>
      <c r="M305" s="439"/>
      <c r="N305" s="401"/>
      <c r="O305" s="401"/>
      <c r="P305" s="401"/>
    </row>
    <row r="306" spans="12:16" ht="18.600000000000001" customHeight="1">
      <c r="L306" s="401"/>
      <c r="M306" s="439"/>
      <c r="N306" s="401"/>
      <c r="O306" s="401"/>
      <c r="P306" s="401"/>
    </row>
    <row r="307" spans="12:16" ht="18.600000000000001" customHeight="1">
      <c r="L307" s="401"/>
      <c r="M307" s="439"/>
      <c r="N307" s="401"/>
      <c r="O307" s="401"/>
      <c r="P307" s="401"/>
    </row>
    <row r="308" spans="12:16" ht="18.600000000000001" customHeight="1">
      <c r="L308" s="401"/>
      <c r="M308" s="439"/>
      <c r="N308" s="401"/>
      <c r="O308" s="401"/>
      <c r="P308" s="401"/>
    </row>
    <row r="309" spans="12:16" ht="18.600000000000001" customHeight="1">
      <c r="L309" s="401"/>
      <c r="M309" s="439"/>
      <c r="N309" s="401"/>
      <c r="O309" s="401"/>
      <c r="P309" s="401"/>
    </row>
    <row r="310" spans="12:16" ht="18.600000000000001" customHeight="1">
      <c r="L310" s="401"/>
      <c r="M310" s="439"/>
      <c r="N310" s="401"/>
      <c r="O310" s="401"/>
      <c r="P310" s="401"/>
    </row>
    <row r="311" spans="12:16" ht="18.600000000000001" customHeight="1">
      <c r="L311" s="401"/>
      <c r="M311" s="439"/>
      <c r="N311" s="401"/>
      <c r="O311" s="401"/>
      <c r="P311" s="401"/>
    </row>
    <row r="312" spans="12:16" ht="18.600000000000001" customHeight="1">
      <c r="L312" s="401"/>
      <c r="M312" s="439"/>
      <c r="N312" s="401"/>
      <c r="O312" s="401"/>
      <c r="P312" s="401"/>
    </row>
    <row r="313" spans="12:16" ht="18.600000000000001" customHeight="1">
      <c r="L313" s="401"/>
      <c r="M313" s="439"/>
      <c r="N313" s="401"/>
      <c r="O313" s="401"/>
      <c r="P313" s="401"/>
    </row>
    <row r="314" spans="12:16" ht="18.600000000000001" customHeight="1">
      <c r="L314" s="401"/>
      <c r="M314" s="439"/>
      <c r="N314" s="401"/>
      <c r="O314" s="401"/>
      <c r="P314" s="401"/>
    </row>
    <row r="315" spans="12:16" ht="18.600000000000001" customHeight="1">
      <c r="L315" s="401"/>
      <c r="M315" s="439"/>
      <c r="N315" s="401"/>
      <c r="O315" s="401"/>
      <c r="P315" s="401"/>
    </row>
    <row r="316" spans="12:16" ht="18.600000000000001" customHeight="1">
      <c r="L316" s="401"/>
      <c r="M316" s="439"/>
      <c r="N316" s="401"/>
      <c r="O316" s="401"/>
      <c r="P316" s="401"/>
    </row>
    <row r="317" spans="12:16" ht="18.600000000000001" customHeight="1">
      <c r="L317" s="401"/>
      <c r="M317" s="439"/>
      <c r="N317" s="401"/>
      <c r="O317" s="401"/>
      <c r="P317" s="401"/>
    </row>
    <row r="318" spans="12:16" ht="18.600000000000001" customHeight="1">
      <c r="L318" s="401"/>
      <c r="M318" s="439"/>
      <c r="N318" s="401"/>
      <c r="O318" s="401"/>
      <c r="P318" s="401"/>
    </row>
    <row r="319" spans="12:16" ht="18.600000000000001" customHeight="1">
      <c r="L319" s="401"/>
      <c r="M319" s="439"/>
      <c r="N319" s="401"/>
      <c r="O319" s="401"/>
      <c r="P319" s="401"/>
    </row>
    <row r="320" spans="12:16" ht="18.600000000000001" customHeight="1">
      <c r="L320" s="401"/>
      <c r="M320" s="439"/>
      <c r="N320" s="401"/>
      <c r="O320" s="401"/>
      <c r="P320" s="401"/>
    </row>
    <row r="321" spans="12:16" ht="18.600000000000001" customHeight="1">
      <c r="L321" s="401"/>
      <c r="M321" s="439"/>
      <c r="N321" s="401"/>
      <c r="O321" s="401"/>
      <c r="P321" s="401"/>
    </row>
    <row r="322" spans="12:16" ht="18.600000000000001" customHeight="1">
      <c r="L322" s="401"/>
      <c r="M322" s="439"/>
      <c r="N322" s="401"/>
      <c r="O322" s="401"/>
      <c r="P322" s="401"/>
    </row>
    <row r="323" spans="12:16" ht="18.600000000000001" customHeight="1">
      <c r="L323" s="401"/>
      <c r="M323" s="439"/>
      <c r="N323" s="401"/>
      <c r="O323" s="401"/>
      <c r="P323" s="401"/>
    </row>
    <row r="324" spans="12:16" ht="18.600000000000001" customHeight="1">
      <c r="L324" s="401"/>
      <c r="M324" s="439"/>
      <c r="N324" s="401"/>
      <c r="O324" s="401"/>
      <c r="P324" s="401"/>
    </row>
    <row r="325" spans="12:16" ht="18.600000000000001" customHeight="1">
      <c r="L325" s="401"/>
      <c r="M325" s="439"/>
      <c r="N325" s="401"/>
      <c r="O325" s="401"/>
      <c r="P325" s="401"/>
    </row>
    <row r="326" spans="12:16" ht="18.600000000000001" customHeight="1">
      <c r="L326" s="401"/>
      <c r="M326" s="439"/>
      <c r="N326" s="401"/>
      <c r="O326" s="401"/>
      <c r="P326" s="401"/>
    </row>
    <row r="327" spans="12:16" ht="18.600000000000001" customHeight="1">
      <c r="L327" s="401"/>
      <c r="M327" s="439"/>
      <c r="N327" s="401"/>
      <c r="O327" s="401"/>
      <c r="P327" s="401"/>
    </row>
    <row r="328" spans="12:16" ht="18.600000000000001" customHeight="1">
      <c r="L328" s="401"/>
      <c r="M328" s="439"/>
      <c r="N328" s="401"/>
      <c r="O328" s="401"/>
      <c r="P328" s="401"/>
    </row>
    <row r="329" spans="12:16" ht="18.600000000000001" customHeight="1">
      <c r="L329" s="401"/>
      <c r="M329" s="439"/>
      <c r="N329" s="401"/>
      <c r="O329" s="401"/>
      <c r="P329" s="401"/>
    </row>
    <row r="330" spans="12:16" ht="18.600000000000001" customHeight="1">
      <c r="L330" s="401"/>
      <c r="M330" s="439"/>
      <c r="N330" s="401"/>
      <c r="O330" s="401"/>
      <c r="P330" s="401"/>
    </row>
    <row r="331" spans="12:16" ht="18.600000000000001" customHeight="1">
      <c r="L331" s="401"/>
      <c r="M331" s="439"/>
      <c r="N331" s="401"/>
      <c r="O331" s="401"/>
      <c r="P331" s="401"/>
    </row>
    <row r="332" spans="12:16" ht="18.600000000000001" customHeight="1">
      <c r="L332" s="401"/>
      <c r="M332" s="439"/>
      <c r="N332" s="401"/>
      <c r="O332" s="401"/>
      <c r="P332" s="401"/>
    </row>
    <row r="333" spans="12:16" ht="18.600000000000001" customHeight="1">
      <c r="L333" s="401"/>
      <c r="M333" s="439"/>
      <c r="N333" s="401"/>
      <c r="O333" s="401"/>
      <c r="P333" s="401"/>
    </row>
    <row r="334" spans="12:16" ht="18.600000000000001" customHeight="1">
      <c r="L334" s="401"/>
      <c r="M334" s="439"/>
      <c r="N334" s="401"/>
      <c r="O334" s="401"/>
      <c r="P334" s="401"/>
    </row>
    <row r="335" spans="12:16" ht="18.600000000000001" customHeight="1">
      <c r="L335" s="401"/>
      <c r="M335" s="439"/>
      <c r="N335" s="401"/>
      <c r="O335" s="401"/>
      <c r="P335" s="401"/>
    </row>
    <row r="336" spans="12:16" ht="18.600000000000001" customHeight="1">
      <c r="L336" s="401"/>
      <c r="M336" s="439"/>
      <c r="N336" s="401"/>
      <c r="O336" s="401"/>
      <c r="P336" s="401"/>
    </row>
    <row r="337" spans="12:16" ht="18.600000000000001" customHeight="1">
      <c r="L337" s="401"/>
      <c r="M337" s="439"/>
      <c r="N337" s="401"/>
      <c r="O337" s="401"/>
      <c r="P337" s="401"/>
    </row>
    <row r="338" spans="12:16" ht="18.600000000000001" customHeight="1">
      <c r="L338" s="401"/>
      <c r="M338" s="439"/>
      <c r="N338" s="401"/>
      <c r="O338" s="401"/>
      <c r="P338" s="401"/>
    </row>
    <row r="339" spans="12:16" ht="18.600000000000001" customHeight="1">
      <c r="L339" s="401"/>
      <c r="M339" s="439"/>
      <c r="N339" s="401"/>
      <c r="O339" s="401"/>
      <c r="P339" s="401"/>
    </row>
    <row r="340" spans="12:16" ht="18.600000000000001" customHeight="1">
      <c r="L340" s="401"/>
      <c r="M340" s="439"/>
      <c r="N340" s="401"/>
      <c r="O340" s="401"/>
      <c r="P340" s="401"/>
    </row>
    <row r="341" spans="12:16" ht="18.600000000000001" customHeight="1">
      <c r="L341" s="401"/>
      <c r="M341" s="439"/>
      <c r="N341" s="401"/>
      <c r="O341" s="401"/>
      <c r="P341" s="401"/>
    </row>
    <row r="342" spans="12:16" ht="18.600000000000001" customHeight="1">
      <c r="L342" s="401"/>
      <c r="M342" s="439"/>
      <c r="N342" s="401"/>
      <c r="O342" s="401"/>
      <c r="P342" s="401"/>
    </row>
    <row r="343" spans="12:16" ht="18.600000000000001" customHeight="1">
      <c r="L343" s="401"/>
      <c r="M343" s="439"/>
      <c r="N343" s="401"/>
      <c r="O343" s="401"/>
      <c r="P343" s="401"/>
    </row>
    <row r="344" spans="12:16" ht="18.600000000000001" customHeight="1">
      <c r="L344" s="401"/>
      <c r="M344" s="439"/>
      <c r="N344" s="401"/>
      <c r="O344" s="401"/>
      <c r="P344" s="401"/>
    </row>
    <row r="345" spans="12:16" ht="18.600000000000001" customHeight="1">
      <c r="L345" s="401"/>
      <c r="M345" s="439"/>
      <c r="N345" s="401"/>
      <c r="O345" s="401"/>
      <c r="P345" s="401"/>
    </row>
    <row r="346" spans="12:16" ht="18.600000000000001" customHeight="1">
      <c r="L346" s="401"/>
      <c r="M346" s="439"/>
      <c r="N346" s="401"/>
      <c r="O346" s="401"/>
      <c r="P346" s="401"/>
    </row>
    <row r="347" spans="12:16" ht="18.600000000000001" customHeight="1">
      <c r="L347" s="401"/>
      <c r="M347" s="439"/>
      <c r="N347" s="401"/>
      <c r="O347" s="401"/>
      <c r="P347" s="401"/>
    </row>
    <row r="348" spans="12:16" ht="18.600000000000001" customHeight="1">
      <c r="L348" s="401"/>
      <c r="M348" s="439"/>
      <c r="N348" s="401"/>
      <c r="O348" s="401"/>
      <c r="P348" s="401"/>
    </row>
    <row r="349" spans="12:16" ht="18.600000000000001" customHeight="1">
      <c r="L349" s="401"/>
      <c r="M349" s="439"/>
      <c r="N349" s="401"/>
      <c r="O349" s="401"/>
      <c r="P349" s="401"/>
    </row>
    <row r="350" spans="12:16" ht="18.600000000000001" customHeight="1">
      <c r="L350" s="401"/>
      <c r="M350" s="439"/>
      <c r="N350" s="401"/>
      <c r="O350" s="401"/>
      <c r="P350" s="401"/>
    </row>
    <row r="351" spans="12:16" ht="18.600000000000001" customHeight="1">
      <c r="L351" s="401"/>
      <c r="M351" s="439"/>
      <c r="N351" s="401"/>
      <c r="O351" s="401"/>
      <c r="P351" s="401"/>
    </row>
    <row r="352" spans="12:16" ht="18.600000000000001" customHeight="1">
      <c r="L352" s="401"/>
      <c r="M352" s="439"/>
      <c r="N352" s="401"/>
      <c r="O352" s="401"/>
      <c r="P352" s="401"/>
    </row>
    <row r="353" spans="12:16" ht="18.600000000000001" customHeight="1">
      <c r="L353" s="401"/>
      <c r="M353" s="439"/>
      <c r="N353" s="401"/>
      <c r="O353" s="401"/>
      <c r="P353" s="401"/>
    </row>
    <row r="354" spans="12:16" ht="18.600000000000001" customHeight="1">
      <c r="L354" s="401"/>
      <c r="M354" s="439"/>
      <c r="N354" s="401"/>
      <c r="O354" s="401"/>
      <c r="P354" s="401"/>
    </row>
    <row r="355" spans="12:16" ht="18.600000000000001" customHeight="1">
      <c r="L355" s="401"/>
      <c r="M355" s="439"/>
      <c r="N355" s="401"/>
      <c r="O355" s="401"/>
      <c r="P355" s="401"/>
    </row>
    <row r="356" spans="12:16" ht="18.600000000000001" customHeight="1">
      <c r="L356" s="401"/>
      <c r="M356" s="439"/>
      <c r="N356" s="401"/>
      <c r="O356" s="401"/>
      <c r="P356" s="401"/>
    </row>
    <row r="357" spans="12:16" ht="18.600000000000001" customHeight="1">
      <c r="L357" s="401"/>
      <c r="M357" s="439"/>
      <c r="N357" s="401"/>
      <c r="O357" s="401"/>
      <c r="P357" s="401"/>
    </row>
    <row r="358" spans="12:16" ht="18.600000000000001" customHeight="1">
      <c r="L358" s="401"/>
      <c r="M358" s="439"/>
      <c r="N358" s="401"/>
      <c r="O358" s="401"/>
      <c r="P358" s="401"/>
    </row>
    <row r="359" spans="12:16" ht="18.600000000000001" customHeight="1">
      <c r="L359" s="401"/>
      <c r="M359" s="439"/>
      <c r="N359" s="401"/>
      <c r="O359" s="401"/>
      <c r="P359" s="401"/>
    </row>
    <row r="360" spans="12:16" ht="18.600000000000001" customHeight="1">
      <c r="L360" s="401"/>
      <c r="M360" s="439"/>
      <c r="N360" s="401"/>
      <c r="O360" s="401"/>
      <c r="P360" s="401"/>
    </row>
    <row r="361" spans="12:16" ht="18.600000000000001" customHeight="1">
      <c r="L361" s="401"/>
      <c r="M361" s="439"/>
      <c r="N361" s="401"/>
      <c r="O361" s="401"/>
      <c r="P361" s="401"/>
    </row>
    <row r="362" spans="12:16" ht="18.600000000000001" customHeight="1">
      <c r="L362" s="401"/>
      <c r="M362" s="439"/>
      <c r="N362" s="401"/>
      <c r="O362" s="401"/>
      <c r="P362" s="401"/>
    </row>
    <row r="363" spans="12:16" ht="18.600000000000001" customHeight="1">
      <c r="L363" s="401"/>
      <c r="M363" s="439"/>
      <c r="N363" s="401"/>
      <c r="O363" s="401"/>
      <c r="P363" s="401"/>
    </row>
    <row r="364" spans="12:16" ht="18.600000000000001" customHeight="1">
      <c r="L364" s="401"/>
      <c r="M364" s="439"/>
      <c r="N364" s="401"/>
      <c r="O364" s="401"/>
      <c r="P364" s="401"/>
    </row>
    <row r="365" spans="12:16" ht="18.600000000000001" customHeight="1">
      <c r="L365" s="401"/>
      <c r="M365" s="439"/>
      <c r="N365" s="401"/>
      <c r="O365" s="401"/>
      <c r="P365" s="401"/>
    </row>
    <row r="366" spans="12:16" ht="18.600000000000001" customHeight="1">
      <c r="L366" s="401"/>
      <c r="M366" s="439"/>
      <c r="N366" s="401"/>
      <c r="O366" s="401"/>
      <c r="P366" s="401"/>
    </row>
    <row r="367" spans="12:16" ht="18.600000000000001" customHeight="1">
      <c r="L367" s="401"/>
      <c r="M367" s="439"/>
      <c r="N367" s="401"/>
      <c r="O367" s="401"/>
      <c r="P367" s="401"/>
    </row>
    <row r="368" spans="12:16" ht="18.600000000000001" customHeight="1">
      <c r="L368" s="401"/>
      <c r="M368" s="439"/>
      <c r="N368" s="401"/>
      <c r="O368" s="401"/>
      <c r="P368" s="401"/>
    </row>
    <row r="369" spans="12:16" ht="18.600000000000001" customHeight="1">
      <c r="L369" s="401"/>
      <c r="M369" s="439"/>
      <c r="N369" s="401"/>
      <c r="O369" s="401"/>
      <c r="P369" s="401"/>
    </row>
    <row r="370" spans="12:16" ht="18.600000000000001" customHeight="1">
      <c r="L370" s="401"/>
      <c r="M370" s="439"/>
      <c r="N370" s="401"/>
      <c r="O370" s="401"/>
      <c r="P370" s="401"/>
    </row>
    <row r="371" spans="12:16" ht="18.600000000000001" customHeight="1">
      <c r="L371" s="401"/>
      <c r="M371" s="439"/>
      <c r="N371" s="401"/>
      <c r="O371" s="401"/>
      <c r="P371" s="401"/>
    </row>
    <row r="372" spans="12:16" ht="18.600000000000001" customHeight="1">
      <c r="L372" s="401"/>
      <c r="M372" s="439"/>
      <c r="N372" s="401"/>
      <c r="O372" s="401"/>
      <c r="P372" s="401"/>
    </row>
    <row r="373" spans="12:16" ht="18.600000000000001" customHeight="1">
      <c r="L373" s="401"/>
      <c r="M373" s="439"/>
      <c r="N373" s="401"/>
      <c r="O373" s="401"/>
      <c r="P373" s="401"/>
    </row>
    <row r="374" spans="12:16" ht="18.600000000000001" customHeight="1">
      <c r="L374" s="401"/>
      <c r="M374" s="439"/>
      <c r="N374" s="401"/>
      <c r="O374" s="401"/>
      <c r="P374" s="401"/>
    </row>
    <row r="375" spans="12:16" ht="18.600000000000001" customHeight="1">
      <c r="L375" s="401"/>
      <c r="M375" s="439"/>
      <c r="N375" s="401"/>
      <c r="O375" s="401"/>
      <c r="P375" s="401"/>
    </row>
    <row r="376" spans="12:16" ht="18.600000000000001" customHeight="1">
      <c r="L376" s="401"/>
      <c r="M376" s="439"/>
      <c r="N376" s="401"/>
      <c r="O376" s="401"/>
      <c r="P376" s="401"/>
    </row>
    <row r="377" spans="12:16" ht="18.600000000000001" customHeight="1">
      <c r="L377" s="401"/>
      <c r="M377" s="439"/>
      <c r="N377" s="401"/>
      <c r="O377" s="401"/>
      <c r="P377" s="401"/>
    </row>
    <row r="378" spans="12:16" ht="18.600000000000001" customHeight="1">
      <c r="L378" s="401"/>
      <c r="M378" s="439"/>
      <c r="N378" s="401"/>
      <c r="O378" s="401"/>
      <c r="P378" s="401"/>
    </row>
    <row r="379" spans="12:16" ht="18.600000000000001" customHeight="1">
      <c r="L379" s="401"/>
      <c r="M379" s="439"/>
      <c r="N379" s="401"/>
      <c r="O379" s="401"/>
      <c r="P379" s="401"/>
    </row>
    <row r="380" spans="12:16" ht="18.600000000000001" customHeight="1">
      <c r="L380" s="401"/>
      <c r="M380" s="439"/>
      <c r="N380" s="401"/>
      <c r="O380" s="401"/>
      <c r="P380" s="401"/>
    </row>
    <row r="381" spans="12:16" ht="18.600000000000001" customHeight="1">
      <c r="L381" s="401"/>
      <c r="M381" s="439"/>
      <c r="N381" s="401"/>
      <c r="O381" s="401"/>
      <c r="P381" s="401"/>
    </row>
    <row r="382" spans="12:16" ht="18.600000000000001" customHeight="1">
      <c r="L382" s="401"/>
      <c r="M382" s="439"/>
      <c r="N382" s="401"/>
      <c r="O382" s="401"/>
      <c r="P382" s="401"/>
    </row>
    <row r="383" spans="12:16" ht="18.600000000000001" customHeight="1">
      <c r="L383" s="401"/>
      <c r="M383" s="439"/>
      <c r="N383" s="401"/>
      <c r="O383" s="401"/>
      <c r="P383" s="401"/>
    </row>
    <row r="384" spans="12:16" ht="18.600000000000001" customHeight="1">
      <c r="L384" s="401"/>
      <c r="M384" s="439"/>
      <c r="N384" s="401"/>
      <c r="O384" s="401"/>
      <c r="P384" s="401"/>
    </row>
    <row r="385" spans="12:16" ht="18.600000000000001" customHeight="1">
      <c r="L385" s="401"/>
      <c r="M385" s="439"/>
      <c r="N385" s="401"/>
      <c r="O385" s="401"/>
      <c r="P385" s="401"/>
    </row>
    <row r="386" spans="12:16" ht="18.600000000000001" customHeight="1">
      <c r="L386" s="401"/>
      <c r="M386" s="439"/>
      <c r="N386" s="401"/>
      <c r="O386" s="401"/>
      <c r="P386" s="401"/>
    </row>
    <row r="387" spans="12:16" ht="18.600000000000001" customHeight="1">
      <c r="L387" s="401"/>
      <c r="M387" s="439"/>
      <c r="N387" s="401"/>
      <c r="O387" s="401"/>
      <c r="P387" s="401"/>
    </row>
    <row r="388" spans="12:16" ht="18.600000000000001" customHeight="1">
      <c r="L388" s="401"/>
      <c r="M388" s="439"/>
      <c r="N388" s="401"/>
      <c r="O388" s="401"/>
      <c r="P388" s="401"/>
    </row>
    <row r="389" spans="12:16" ht="18.600000000000001" customHeight="1">
      <c r="L389" s="401"/>
      <c r="M389" s="439"/>
      <c r="N389" s="401"/>
      <c r="O389" s="401"/>
      <c r="P389" s="401"/>
    </row>
    <row r="390" spans="12:16" ht="18.600000000000001" customHeight="1">
      <c r="L390" s="401"/>
      <c r="M390" s="439"/>
      <c r="N390" s="401"/>
      <c r="O390" s="401"/>
      <c r="P390" s="401"/>
    </row>
    <row r="391" spans="12:16" ht="18.600000000000001" customHeight="1">
      <c r="L391" s="401"/>
      <c r="M391" s="439"/>
      <c r="N391" s="401"/>
      <c r="O391" s="401"/>
      <c r="P391" s="401"/>
    </row>
    <row r="392" spans="12:16" ht="18.600000000000001" customHeight="1">
      <c r="L392" s="401"/>
      <c r="M392" s="439"/>
      <c r="N392" s="401"/>
      <c r="O392" s="401"/>
      <c r="P392" s="401"/>
    </row>
    <row r="393" spans="12:16" ht="18.600000000000001" customHeight="1">
      <c r="L393" s="401"/>
      <c r="M393" s="439"/>
      <c r="N393" s="401"/>
      <c r="O393" s="401"/>
      <c r="P393" s="401"/>
    </row>
    <row r="394" spans="12:16" ht="18.600000000000001" customHeight="1">
      <c r="L394" s="401"/>
      <c r="M394" s="439"/>
      <c r="N394" s="401"/>
      <c r="O394" s="401"/>
      <c r="P394" s="401"/>
    </row>
    <row r="395" spans="12:16" ht="18.600000000000001" customHeight="1">
      <c r="L395" s="401"/>
      <c r="M395" s="439"/>
      <c r="N395" s="401"/>
      <c r="O395" s="401"/>
      <c r="P395" s="401"/>
    </row>
    <row r="396" spans="12:16" ht="18.600000000000001" customHeight="1">
      <c r="L396" s="401"/>
      <c r="M396" s="439"/>
      <c r="N396" s="401"/>
      <c r="O396" s="401"/>
      <c r="P396" s="401"/>
    </row>
    <row r="397" spans="12:16" ht="18.600000000000001" customHeight="1">
      <c r="L397" s="401"/>
      <c r="M397" s="439"/>
      <c r="N397" s="401"/>
      <c r="O397" s="401"/>
      <c r="P397" s="401"/>
    </row>
    <row r="398" spans="12:16" ht="18.600000000000001" customHeight="1">
      <c r="L398" s="401"/>
      <c r="M398" s="439"/>
      <c r="N398" s="401"/>
      <c r="O398" s="401"/>
      <c r="P398" s="401"/>
    </row>
    <row r="399" spans="12:16" ht="18.600000000000001" customHeight="1">
      <c r="L399" s="401"/>
      <c r="M399" s="439"/>
      <c r="N399" s="401"/>
      <c r="O399" s="401"/>
      <c r="P399" s="401"/>
    </row>
    <row r="400" spans="12:16" ht="18.600000000000001" customHeight="1">
      <c r="L400" s="401"/>
      <c r="M400" s="439"/>
      <c r="N400" s="401"/>
      <c r="O400" s="401"/>
      <c r="P400" s="401"/>
    </row>
    <row r="401" spans="12:16" ht="18.600000000000001" customHeight="1">
      <c r="L401" s="401"/>
      <c r="M401" s="439"/>
      <c r="N401" s="401"/>
      <c r="O401" s="401"/>
      <c r="P401" s="401"/>
    </row>
    <row r="402" spans="12:16" ht="18.600000000000001" customHeight="1">
      <c r="L402" s="401"/>
      <c r="M402" s="439"/>
      <c r="N402" s="401"/>
      <c r="O402" s="401"/>
      <c r="P402" s="401"/>
    </row>
    <row r="403" spans="12:16" ht="18.600000000000001" customHeight="1">
      <c r="L403" s="401"/>
      <c r="M403" s="439"/>
      <c r="N403" s="401"/>
      <c r="O403" s="401"/>
      <c r="P403" s="401"/>
    </row>
    <row r="404" spans="12:16" ht="18.600000000000001" customHeight="1">
      <c r="L404" s="401"/>
      <c r="M404" s="439"/>
      <c r="N404" s="401"/>
      <c r="O404" s="401"/>
      <c r="P404" s="401"/>
    </row>
    <row r="405" spans="12:16" ht="18.600000000000001" customHeight="1">
      <c r="L405" s="401"/>
      <c r="M405" s="439"/>
      <c r="N405" s="401"/>
      <c r="O405" s="401"/>
      <c r="P405" s="401"/>
    </row>
    <row r="406" spans="12:16" ht="18.600000000000001" customHeight="1">
      <c r="L406" s="401"/>
      <c r="M406" s="439"/>
      <c r="N406" s="401"/>
      <c r="O406" s="401"/>
      <c r="P406" s="401"/>
    </row>
    <row r="407" spans="12:16" ht="18.600000000000001" customHeight="1">
      <c r="L407" s="401"/>
      <c r="M407" s="439"/>
      <c r="N407" s="401"/>
      <c r="O407" s="401"/>
      <c r="P407" s="401"/>
    </row>
    <row r="408" spans="12:16" ht="18.600000000000001" customHeight="1">
      <c r="L408" s="401"/>
      <c r="M408" s="439"/>
      <c r="N408" s="401"/>
      <c r="O408" s="401"/>
      <c r="P408" s="401"/>
    </row>
    <row r="409" spans="12:16" ht="18.600000000000001" customHeight="1">
      <c r="L409" s="401"/>
      <c r="M409" s="439"/>
      <c r="N409" s="401"/>
      <c r="O409" s="401"/>
      <c r="P409" s="401"/>
    </row>
    <row r="410" spans="12:16" ht="18.600000000000001" customHeight="1">
      <c r="L410" s="401"/>
      <c r="M410" s="439"/>
      <c r="N410" s="401"/>
      <c r="O410" s="401"/>
      <c r="P410" s="401"/>
    </row>
    <row r="411" spans="12:16" ht="18.600000000000001" customHeight="1">
      <c r="L411" s="401"/>
      <c r="M411" s="439"/>
      <c r="N411" s="401"/>
      <c r="O411" s="401"/>
      <c r="P411" s="401"/>
    </row>
    <row r="412" spans="12:16" ht="18.600000000000001" customHeight="1">
      <c r="L412" s="401"/>
      <c r="M412" s="439"/>
      <c r="N412" s="401"/>
      <c r="O412" s="401"/>
      <c r="P412" s="401"/>
    </row>
  </sheetData>
  <mergeCells count="40">
    <mergeCell ref="B6:C6"/>
    <mergeCell ref="X44:Z44"/>
    <mergeCell ref="U41:W41"/>
    <mergeCell ref="U34:W34"/>
    <mergeCell ref="H37:I37"/>
    <mergeCell ref="U39:W39"/>
    <mergeCell ref="U37:W37"/>
    <mergeCell ref="X43:Z43"/>
    <mergeCell ref="B13:C13"/>
    <mergeCell ref="V14:W14"/>
    <mergeCell ref="H16:I16"/>
    <mergeCell ref="P18:Q18"/>
    <mergeCell ref="B20:C20"/>
    <mergeCell ref="U38:W38"/>
    <mergeCell ref="U33:W33"/>
    <mergeCell ref="V7:W7"/>
    <mergeCell ref="A1:L1"/>
    <mergeCell ref="O1:Z1"/>
    <mergeCell ref="A3:C3"/>
    <mergeCell ref="A4:C4"/>
    <mergeCell ref="P4:Q4"/>
    <mergeCell ref="G3:I3"/>
    <mergeCell ref="O3:Q3"/>
    <mergeCell ref="U3:W3"/>
    <mergeCell ref="H9:I9"/>
    <mergeCell ref="H23:I23"/>
    <mergeCell ref="P11:Q11"/>
    <mergeCell ref="U32:W32"/>
    <mergeCell ref="P25:Q25"/>
    <mergeCell ref="U36:W36"/>
    <mergeCell ref="V21:W21"/>
    <mergeCell ref="B41:C41"/>
    <mergeCell ref="U31:W31"/>
    <mergeCell ref="B34:C34"/>
    <mergeCell ref="V29:W29"/>
    <mergeCell ref="V28:W28"/>
    <mergeCell ref="H30:I30"/>
    <mergeCell ref="P32:Q32"/>
    <mergeCell ref="B27:C27"/>
    <mergeCell ref="P39:Q3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7" firstPageNumber="14" orientation="portrait" useFirstPageNumber="1" r:id="rId1"/>
  <headerFooter scaleWithDoc="0" alignWithMargins="0">
    <oddFooter>&amp;C&amp;P</oddFooter>
  </headerFooter>
  <colBreaks count="1" manualBreakCount="1">
    <brk id="13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showGridLines="0" view="pageBreakPreview" topLeftCell="B1" zoomScale="60" zoomScaleNormal="75" workbookViewId="0">
      <pane ySplit="7" topLeftCell="A8" activePane="bottomLeft" state="frozen"/>
      <selection pane="bottomLeft"/>
    </sheetView>
  </sheetViews>
  <sheetFormatPr defaultColWidth="8.625" defaultRowHeight="21.95" customHeight="1"/>
  <cols>
    <col min="1" max="2" width="3.625" style="360" customWidth="1"/>
    <col min="3" max="3" width="2.25" style="360" customWidth="1"/>
    <col min="4" max="4" width="2" style="360" customWidth="1"/>
    <col min="5" max="5" width="3.625" style="360" customWidth="1"/>
    <col min="6" max="6" width="22.625" style="360" customWidth="1"/>
    <col min="7" max="7" width="1.25" style="360" customWidth="1"/>
    <col min="8" max="8" width="10.625" style="360" customWidth="1"/>
    <col min="9" max="14" width="8.625" style="360" customWidth="1"/>
    <col min="15" max="15" width="1.125" style="360" customWidth="1"/>
    <col min="16" max="16" width="1.125" style="400" customWidth="1"/>
    <col min="17" max="26" width="8.625" style="360" customWidth="1"/>
    <col min="27" max="27" width="10" style="360" bestFit="1" customWidth="1"/>
    <col min="28" max="16384" width="8.625" style="360"/>
  </cols>
  <sheetData>
    <row r="1" spans="1:27" ht="30" customHeight="1">
      <c r="B1" s="695" t="s">
        <v>958</v>
      </c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351"/>
      <c r="P1" s="399"/>
      <c r="Q1" s="697" t="s">
        <v>495</v>
      </c>
      <c r="R1" s="493"/>
      <c r="S1" s="493"/>
      <c r="T1" s="493"/>
      <c r="U1" s="493"/>
      <c r="V1" s="493"/>
      <c r="W1" s="493"/>
      <c r="X1" s="493"/>
      <c r="Y1" s="493"/>
      <c r="Z1" s="493"/>
      <c r="AA1" s="493"/>
    </row>
    <row r="2" spans="1:27" ht="22.5" customHeight="1" thickBot="1">
      <c r="A2" s="26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366" t="s">
        <v>172</v>
      </c>
    </row>
    <row r="3" spans="1:27" ht="22.5" customHeight="1">
      <c r="A3" s="529" t="s">
        <v>689</v>
      </c>
      <c r="B3" s="529"/>
      <c r="C3" s="529"/>
      <c r="D3" s="529"/>
      <c r="E3" s="529"/>
      <c r="F3" s="529"/>
      <c r="G3" s="530"/>
      <c r="H3" s="578" t="s">
        <v>269</v>
      </c>
      <c r="I3" s="579"/>
      <c r="J3" s="579"/>
      <c r="K3" s="578" t="s">
        <v>270</v>
      </c>
      <c r="L3" s="579"/>
      <c r="M3" s="612" t="s">
        <v>271</v>
      </c>
      <c r="N3" s="715"/>
      <c r="O3" s="348"/>
      <c r="P3" s="397"/>
      <c r="Q3" s="612" t="s">
        <v>272</v>
      </c>
      <c r="R3" s="715"/>
      <c r="S3" s="578" t="s">
        <v>273</v>
      </c>
      <c r="T3" s="579"/>
      <c r="U3" s="578" t="s">
        <v>274</v>
      </c>
      <c r="V3" s="579"/>
      <c r="W3" s="578" t="s">
        <v>275</v>
      </c>
      <c r="X3" s="579"/>
      <c r="Y3" s="578" t="s">
        <v>276</v>
      </c>
      <c r="Z3" s="612"/>
      <c r="AA3" s="713" t="s">
        <v>232</v>
      </c>
    </row>
    <row r="4" spans="1:27" ht="22.5" customHeight="1">
      <c r="A4" s="531"/>
      <c r="B4" s="531"/>
      <c r="C4" s="531"/>
      <c r="D4" s="531"/>
      <c r="E4" s="531"/>
      <c r="F4" s="531"/>
      <c r="G4" s="532"/>
      <c r="H4" s="52" t="s">
        <v>2</v>
      </c>
      <c r="I4" s="52" t="s">
        <v>3</v>
      </c>
      <c r="J4" s="52" t="s">
        <v>4</v>
      </c>
      <c r="K4" s="52" t="s">
        <v>3</v>
      </c>
      <c r="L4" s="52" t="s">
        <v>4</v>
      </c>
      <c r="M4" s="52" t="s">
        <v>3</v>
      </c>
      <c r="N4" s="52" t="s">
        <v>4</v>
      </c>
      <c r="O4" s="21"/>
      <c r="P4" s="21"/>
      <c r="Q4" s="52" t="s">
        <v>3</v>
      </c>
      <c r="R4" s="52" t="s">
        <v>4</v>
      </c>
      <c r="S4" s="52" t="s">
        <v>3</v>
      </c>
      <c r="T4" s="52" t="s">
        <v>4</v>
      </c>
      <c r="U4" s="52" t="s">
        <v>3</v>
      </c>
      <c r="V4" s="52" t="s">
        <v>4</v>
      </c>
      <c r="W4" s="52" t="s">
        <v>3</v>
      </c>
      <c r="X4" s="52" t="s">
        <v>4</v>
      </c>
      <c r="Y4" s="52" t="s">
        <v>3</v>
      </c>
      <c r="Z4" s="317" t="s">
        <v>4</v>
      </c>
      <c r="AA4" s="714"/>
    </row>
    <row r="5" spans="1:27" ht="22.5" hidden="1" customHeight="1">
      <c r="A5" s="712" t="s">
        <v>485</v>
      </c>
      <c r="B5" s="712"/>
      <c r="C5" s="712"/>
      <c r="D5" s="712"/>
      <c r="E5" s="712"/>
      <c r="F5" s="712"/>
      <c r="G5" s="118"/>
      <c r="H5" s="119">
        <v>110155</v>
      </c>
      <c r="I5" s="119">
        <v>48437</v>
      </c>
      <c r="J5" s="119">
        <v>61718</v>
      </c>
      <c r="K5" s="119">
        <v>3603</v>
      </c>
      <c r="L5" s="119">
        <v>3748</v>
      </c>
      <c r="M5" s="119">
        <v>7517</v>
      </c>
      <c r="N5" s="119">
        <v>8613</v>
      </c>
      <c r="O5" s="119"/>
      <c r="P5" s="406"/>
      <c r="Q5" s="119">
        <v>6562</v>
      </c>
      <c r="R5" s="119">
        <v>7455</v>
      </c>
      <c r="S5" s="119">
        <v>7234</v>
      </c>
      <c r="T5" s="119">
        <v>8166</v>
      </c>
      <c r="U5" s="119">
        <v>8835</v>
      </c>
      <c r="V5" s="119">
        <v>11219</v>
      </c>
      <c r="W5" s="119">
        <v>3760</v>
      </c>
      <c r="X5" s="119">
        <v>4877</v>
      </c>
      <c r="Y5" s="119">
        <v>10926</v>
      </c>
      <c r="Z5" s="119">
        <v>17640</v>
      </c>
      <c r="AA5" s="120" t="s">
        <v>486</v>
      </c>
    </row>
    <row r="6" spans="1:27" ht="22.5" hidden="1" customHeight="1">
      <c r="B6" s="323"/>
      <c r="C6" s="712" t="s">
        <v>233</v>
      </c>
      <c r="D6" s="712"/>
      <c r="E6" s="712"/>
      <c r="F6" s="712"/>
      <c r="G6" s="121"/>
      <c r="H6" s="119">
        <v>58255</v>
      </c>
      <c r="I6" s="119">
        <v>30898</v>
      </c>
      <c r="J6" s="119">
        <v>27357</v>
      </c>
      <c r="K6" s="119">
        <v>469</v>
      </c>
      <c r="L6" s="119">
        <v>467</v>
      </c>
      <c r="M6" s="119">
        <v>5363</v>
      </c>
      <c r="N6" s="119">
        <v>5691</v>
      </c>
      <c r="O6" s="119"/>
      <c r="P6" s="406"/>
      <c r="Q6" s="119">
        <v>5794</v>
      </c>
      <c r="R6" s="119">
        <v>4516</v>
      </c>
      <c r="S6" s="119">
        <v>6402</v>
      </c>
      <c r="T6" s="119">
        <v>5698</v>
      </c>
      <c r="U6" s="119">
        <v>7566</v>
      </c>
      <c r="V6" s="119">
        <v>7076</v>
      </c>
      <c r="W6" s="119">
        <v>2264</v>
      </c>
      <c r="X6" s="119">
        <v>1845</v>
      </c>
      <c r="Y6" s="119">
        <v>3040</v>
      </c>
      <c r="Z6" s="119">
        <v>2064</v>
      </c>
      <c r="AA6" s="120" t="s">
        <v>277</v>
      </c>
    </row>
    <row r="7" spans="1:27" ht="22.5" hidden="1" customHeight="1">
      <c r="B7" s="323"/>
      <c r="C7" s="323"/>
      <c r="D7" s="323"/>
      <c r="E7" s="323"/>
      <c r="F7" s="323"/>
      <c r="G7" s="122"/>
      <c r="H7" s="119"/>
      <c r="I7" s="119"/>
      <c r="J7" s="119"/>
      <c r="K7" s="119"/>
      <c r="L7" s="119"/>
      <c r="M7" s="119"/>
      <c r="N7" s="119"/>
      <c r="O7" s="119"/>
      <c r="P7" s="406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20"/>
    </row>
    <row r="8" spans="1:27" ht="22.5" customHeight="1">
      <c r="A8" s="712" t="s">
        <v>916</v>
      </c>
      <c r="B8" s="712"/>
      <c r="C8" s="712"/>
      <c r="D8" s="712"/>
      <c r="E8" s="712"/>
      <c r="F8" s="712"/>
      <c r="G8" s="118"/>
      <c r="H8" s="119">
        <v>110063</v>
      </c>
      <c r="I8" s="119">
        <v>48854</v>
      </c>
      <c r="J8" s="119">
        <v>61209</v>
      </c>
      <c r="K8" s="119">
        <v>3107</v>
      </c>
      <c r="L8" s="119">
        <v>3492</v>
      </c>
      <c r="M8" s="119">
        <v>7095</v>
      </c>
      <c r="N8" s="119">
        <v>7765</v>
      </c>
      <c r="O8" s="119">
        <v>0</v>
      </c>
      <c r="P8" s="406">
        <v>0</v>
      </c>
      <c r="Q8" s="119">
        <v>6992</v>
      </c>
      <c r="R8" s="119">
        <v>7676</v>
      </c>
      <c r="S8" s="119">
        <v>6468</v>
      </c>
      <c r="T8" s="119">
        <v>7309</v>
      </c>
      <c r="U8" s="119">
        <v>7067</v>
      </c>
      <c r="V8" s="119">
        <v>8076</v>
      </c>
      <c r="W8" s="119">
        <v>4730</v>
      </c>
      <c r="X8" s="119">
        <v>5821</v>
      </c>
      <c r="Y8" s="119">
        <v>13395</v>
      </c>
      <c r="Z8" s="119">
        <v>21070</v>
      </c>
      <c r="AA8" s="120" t="s">
        <v>917</v>
      </c>
    </row>
    <row r="9" spans="1:27" ht="22.5" hidden="1" customHeight="1">
      <c r="B9" s="717" t="s">
        <v>762</v>
      </c>
      <c r="C9" s="520"/>
      <c r="D9" s="520"/>
      <c r="E9" s="520"/>
      <c r="F9" s="520"/>
      <c r="G9" s="118"/>
      <c r="H9" s="119">
        <f>IF(SUM(H12,H40)=SUM(I9:J9),(IF(SUM(H12,H40)=0,"－",SUM(H12,H40))),"数値異常")</f>
        <v>59965</v>
      </c>
      <c r="I9" s="119">
        <f>IF(SUM(I12,I40)=SUM(K9,M9,Q9,S9,U9,W9,Y9),(IF(SUM(I12,I40)=0,"－",SUM(I12,I40))),"数値異常")</f>
        <v>31641</v>
      </c>
      <c r="J9" s="119">
        <f>IF(SUM(J12,J40)=SUM(L9,N9,R9,T9,V9,X9,Z9),(IF(SUM(J12,J40)=0,"－",SUM(J12,J40))),"数値異常")</f>
        <v>28324</v>
      </c>
      <c r="K9" s="119">
        <f>IF(SUM(K12,K40)=0,"－",SUM(K12,K40))</f>
        <v>490</v>
      </c>
      <c r="L9" s="119">
        <f>IF(SUM(L12,L40)=0,"－",SUM(L12,L40))</f>
        <v>567</v>
      </c>
      <c r="M9" s="119">
        <f>IF(SUM(M12,M40)=0,"－",SUM(M12,M40))</f>
        <v>5058</v>
      </c>
      <c r="N9" s="119">
        <f>IF(SUM(N12,N40)=0,"－",SUM(N12,N40))</f>
        <v>5095</v>
      </c>
      <c r="O9" s="119"/>
      <c r="P9" s="406"/>
      <c r="Q9" s="119">
        <f t="shared" ref="Q9:Z9" si="0">IF(SUM(Q12,Q40)=0,"－",SUM(Q12,Q40))</f>
        <v>6499</v>
      </c>
      <c r="R9" s="119">
        <f t="shared" si="0"/>
        <v>5543</v>
      </c>
      <c r="S9" s="119">
        <f t="shared" si="0"/>
        <v>5953</v>
      </c>
      <c r="T9" s="119">
        <f t="shared" si="0"/>
        <v>5511</v>
      </c>
      <c r="U9" s="119">
        <f t="shared" si="0"/>
        <v>6506</v>
      </c>
      <c r="V9" s="119">
        <f t="shared" si="0"/>
        <v>5803</v>
      </c>
      <c r="W9" s="119">
        <f t="shared" si="0"/>
        <v>3504</v>
      </c>
      <c r="X9" s="119">
        <f t="shared" si="0"/>
        <v>2954</v>
      </c>
      <c r="Y9" s="119">
        <f t="shared" si="0"/>
        <v>3631</v>
      </c>
      <c r="Z9" s="119">
        <f t="shared" si="0"/>
        <v>2851</v>
      </c>
      <c r="AA9" s="120" t="s">
        <v>235</v>
      </c>
    </row>
    <row r="10" spans="1:27" ht="22.5" hidden="1" customHeight="1">
      <c r="B10" s="323"/>
      <c r="C10" s="323"/>
      <c r="D10" s="323"/>
      <c r="E10" s="323"/>
      <c r="F10" s="323"/>
      <c r="G10" s="122"/>
      <c r="H10" s="119"/>
      <c r="I10" s="119"/>
      <c r="J10" s="119"/>
      <c r="K10" s="119"/>
      <c r="L10" s="119"/>
      <c r="M10" s="119"/>
      <c r="N10" s="119"/>
      <c r="O10" s="119"/>
      <c r="P10" s="406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20"/>
    </row>
    <row r="11" spans="1:27" ht="22.5" customHeight="1">
      <c r="B11" s="719" t="s">
        <v>762</v>
      </c>
      <c r="C11" s="720"/>
      <c r="D11" s="720"/>
      <c r="E11" s="720"/>
      <c r="F11" s="720"/>
      <c r="G11" s="122"/>
      <c r="H11" s="119">
        <v>60046</v>
      </c>
      <c r="I11" s="119">
        <v>31810</v>
      </c>
      <c r="J11" s="119">
        <v>28236</v>
      </c>
      <c r="K11" s="119">
        <v>437</v>
      </c>
      <c r="L11" s="119">
        <v>546</v>
      </c>
      <c r="M11" s="119">
        <v>4970</v>
      </c>
      <c r="N11" s="119">
        <v>5007</v>
      </c>
      <c r="O11" s="119"/>
      <c r="P11" s="406"/>
      <c r="Q11" s="119">
        <v>6502</v>
      </c>
      <c r="R11" s="119">
        <v>5503</v>
      </c>
      <c r="S11" s="119">
        <v>6047</v>
      </c>
      <c r="T11" s="119">
        <v>5571</v>
      </c>
      <c r="U11" s="119">
        <v>6456</v>
      </c>
      <c r="V11" s="119">
        <v>5722</v>
      </c>
      <c r="W11" s="119">
        <v>3616</v>
      </c>
      <c r="X11" s="119">
        <v>2979</v>
      </c>
      <c r="Y11" s="119">
        <v>3782</v>
      </c>
      <c r="Z11" s="119">
        <v>2908</v>
      </c>
      <c r="AA11" s="120" t="s">
        <v>934</v>
      </c>
    </row>
    <row r="12" spans="1:27" ht="22.5" customHeight="1">
      <c r="B12" s="360" t="s">
        <v>932</v>
      </c>
      <c r="C12" s="323"/>
      <c r="D12" s="323"/>
      <c r="E12" s="323"/>
      <c r="F12" s="323"/>
      <c r="G12" s="121"/>
      <c r="H12" s="119">
        <v>55117</v>
      </c>
      <c r="I12" s="119">
        <v>28575</v>
      </c>
      <c r="J12" s="119">
        <v>26542</v>
      </c>
      <c r="K12" s="119">
        <v>380</v>
      </c>
      <c r="L12" s="119">
        <v>483</v>
      </c>
      <c r="M12" s="119">
        <v>4405</v>
      </c>
      <c r="N12" s="119">
        <v>4584</v>
      </c>
      <c r="O12" s="119"/>
      <c r="P12" s="406"/>
      <c r="Q12" s="119">
        <v>5900</v>
      </c>
      <c r="R12" s="119">
        <v>5134</v>
      </c>
      <c r="S12" s="119">
        <v>5528</v>
      </c>
      <c r="T12" s="119">
        <v>5254</v>
      </c>
      <c r="U12" s="119">
        <v>5805</v>
      </c>
      <c r="V12" s="119">
        <v>5471</v>
      </c>
      <c r="W12" s="119">
        <v>3165</v>
      </c>
      <c r="X12" s="119">
        <v>2836</v>
      </c>
      <c r="Y12" s="119">
        <v>3392</v>
      </c>
      <c r="Z12" s="119">
        <v>2780</v>
      </c>
      <c r="AA12" s="120" t="s">
        <v>234</v>
      </c>
    </row>
    <row r="13" spans="1:27" ht="11.25" customHeight="1">
      <c r="B13" s="323"/>
      <c r="C13" s="323"/>
      <c r="D13" s="323"/>
      <c r="E13" s="323"/>
      <c r="F13" s="323"/>
      <c r="G13" s="122"/>
      <c r="H13" s="119"/>
      <c r="I13" s="119"/>
      <c r="J13" s="119"/>
      <c r="K13" s="119"/>
      <c r="L13" s="119"/>
      <c r="M13" s="119"/>
      <c r="N13" s="119"/>
      <c r="O13" s="119"/>
      <c r="P13" s="406"/>
      <c r="Q13" s="119"/>
      <c r="R13" s="119"/>
      <c r="S13" s="119"/>
      <c r="T13" s="119"/>
      <c r="U13" s="299"/>
      <c r="V13" s="299"/>
      <c r="W13" s="119"/>
      <c r="X13" s="119"/>
      <c r="Y13" s="119"/>
      <c r="Z13" s="299"/>
      <c r="AA13" s="120"/>
    </row>
    <row r="14" spans="1:27" ht="22.5" hidden="1" customHeight="1">
      <c r="B14" s="323"/>
      <c r="D14" s="123" t="s">
        <v>236</v>
      </c>
      <c r="E14" s="123"/>
      <c r="F14" s="123"/>
      <c r="G14" s="124"/>
      <c r="H14" s="125">
        <f>IF(SUM(H15:H17)=SUM(I14:J14),(IF(SUM(H15:H17)=0,"－",SUM(H15:H17))),"数値異常")</f>
        <v>847</v>
      </c>
      <c r="I14" s="125">
        <f>IF(SUM(I15:I17)=SUM(K14,M14,Q14,S14,U14,W14,Y14),(IF(SUM(I15:I17)=0,"－",SUM(I15:I17))),"数値異常")</f>
        <v>556</v>
      </c>
      <c r="J14" s="125">
        <f>IF(SUM(J15:J17)=SUM(L14,N14,R14,T14,V14,X14,Z14),(IF(SUM(J15:J17)=0,"－",SUM(J15:J17))),"数値異常")</f>
        <v>291</v>
      </c>
      <c r="K14" s="125" t="str">
        <f>IF(SUM(K15:K17)=0,"－",SUM(K15:K17))</f>
        <v>－</v>
      </c>
      <c r="L14" s="125" t="str">
        <f>IF(SUM(L15:L17)=0,"－",SUM(L15:L17))</f>
        <v>－</v>
      </c>
      <c r="M14" s="125">
        <f>IF(SUM(M15:M17)=0,"－",SUM(M15:M17))</f>
        <v>15</v>
      </c>
      <c r="N14" s="125">
        <f>IF(SUM(N15:N17)=0,"－",SUM(N15:N17))</f>
        <v>8</v>
      </c>
      <c r="O14" s="125"/>
      <c r="P14" s="125"/>
      <c r="Q14" s="125">
        <f t="shared" ref="Q14:Z14" si="1">IF(SUM(Q15:Q17)=0,"－",SUM(Q15:Q17))</f>
        <v>40</v>
      </c>
      <c r="R14" s="125">
        <f t="shared" si="1"/>
        <v>12</v>
      </c>
      <c r="S14" s="125">
        <f t="shared" si="1"/>
        <v>41</v>
      </c>
      <c r="T14" s="125">
        <f t="shared" si="1"/>
        <v>14</v>
      </c>
      <c r="U14" s="125">
        <f t="shared" si="1"/>
        <v>115</v>
      </c>
      <c r="V14" s="125">
        <f t="shared" si="1"/>
        <v>58</v>
      </c>
      <c r="W14" s="125">
        <f t="shared" si="1"/>
        <v>61</v>
      </c>
      <c r="X14" s="125">
        <f t="shared" si="1"/>
        <v>40</v>
      </c>
      <c r="Y14" s="125">
        <f t="shared" si="1"/>
        <v>284</v>
      </c>
      <c r="Z14" s="125">
        <f t="shared" si="1"/>
        <v>159</v>
      </c>
      <c r="AA14" s="126" t="s">
        <v>237</v>
      </c>
    </row>
    <row r="15" spans="1:27" ht="22.5" hidden="1" customHeight="1">
      <c r="B15" s="323"/>
      <c r="D15" s="21"/>
      <c r="E15" s="21" t="s">
        <v>238</v>
      </c>
      <c r="F15" s="353" t="s">
        <v>239</v>
      </c>
      <c r="G15" s="127"/>
      <c r="H15" s="119">
        <f>IF(SUM(I15:J15)=0,"－",SUM(I15:J15))</f>
        <v>737</v>
      </c>
      <c r="I15" s="119">
        <f t="shared" ref="I15:J17" si="2">IF(SUM(K15,M15,Q15,S15,U15,W15,Y15)=0,"－",SUM(K15,M15,Q15,S15,U15,W15,Y15))</f>
        <v>465</v>
      </c>
      <c r="J15" s="119">
        <f t="shared" si="2"/>
        <v>272</v>
      </c>
      <c r="K15" s="119" t="s">
        <v>278</v>
      </c>
      <c r="L15" s="119" t="s">
        <v>278</v>
      </c>
      <c r="M15" s="119">
        <v>13</v>
      </c>
      <c r="N15" s="119">
        <v>7</v>
      </c>
      <c r="O15" s="119"/>
      <c r="P15" s="406"/>
      <c r="Q15" s="119">
        <v>32</v>
      </c>
      <c r="R15" s="119">
        <v>11</v>
      </c>
      <c r="S15" s="119">
        <v>28</v>
      </c>
      <c r="T15" s="119">
        <v>13</v>
      </c>
      <c r="U15" s="119">
        <v>93</v>
      </c>
      <c r="V15" s="119">
        <v>52</v>
      </c>
      <c r="W15" s="119">
        <v>52</v>
      </c>
      <c r="X15" s="119">
        <v>37</v>
      </c>
      <c r="Y15" s="119">
        <v>247</v>
      </c>
      <c r="Z15" s="119">
        <v>152</v>
      </c>
      <c r="AA15" s="120" t="s">
        <v>239</v>
      </c>
    </row>
    <row r="16" spans="1:27" ht="22.5" hidden="1" customHeight="1">
      <c r="B16" s="323"/>
      <c r="D16" s="21"/>
      <c r="E16" s="21" t="s">
        <v>240</v>
      </c>
      <c r="F16" s="353" t="s">
        <v>241</v>
      </c>
      <c r="G16" s="127"/>
      <c r="H16" s="119">
        <f>IF(SUM(I16:J16)=0,"－",SUM(I16:J16))</f>
        <v>20</v>
      </c>
      <c r="I16" s="119">
        <f t="shared" si="2"/>
        <v>18</v>
      </c>
      <c r="J16" s="119">
        <f t="shared" si="2"/>
        <v>2</v>
      </c>
      <c r="K16" s="119" t="s">
        <v>278</v>
      </c>
      <c r="L16" s="119" t="s">
        <v>278</v>
      </c>
      <c r="M16" s="119">
        <v>1</v>
      </c>
      <c r="N16" s="119">
        <v>1</v>
      </c>
      <c r="O16" s="119"/>
      <c r="P16" s="406"/>
      <c r="Q16" s="119">
        <v>3</v>
      </c>
      <c r="R16" s="119" t="s">
        <v>278</v>
      </c>
      <c r="S16" s="119">
        <v>4</v>
      </c>
      <c r="T16" s="119" t="s">
        <v>278</v>
      </c>
      <c r="U16" s="119">
        <v>6</v>
      </c>
      <c r="V16" s="119" t="s">
        <v>278</v>
      </c>
      <c r="W16" s="119" t="s">
        <v>278</v>
      </c>
      <c r="X16" s="119" t="s">
        <v>278</v>
      </c>
      <c r="Y16" s="119">
        <v>4</v>
      </c>
      <c r="Z16" s="119">
        <v>1</v>
      </c>
      <c r="AA16" s="120" t="s">
        <v>241</v>
      </c>
    </row>
    <row r="17" spans="2:27" ht="22.5" hidden="1" customHeight="1">
      <c r="B17" s="323"/>
      <c r="D17" s="21"/>
      <c r="E17" s="21" t="s">
        <v>242</v>
      </c>
      <c r="F17" s="353" t="s">
        <v>243</v>
      </c>
      <c r="G17" s="127"/>
      <c r="H17" s="119">
        <f>IF(SUM(I17:J17)=0,"－",SUM(I17:J17))</f>
        <v>90</v>
      </c>
      <c r="I17" s="119">
        <f t="shared" si="2"/>
        <v>73</v>
      </c>
      <c r="J17" s="119">
        <f t="shared" si="2"/>
        <v>17</v>
      </c>
      <c r="K17" s="119" t="s">
        <v>278</v>
      </c>
      <c r="L17" s="119" t="s">
        <v>278</v>
      </c>
      <c r="M17" s="119">
        <v>1</v>
      </c>
      <c r="N17" s="119" t="s">
        <v>278</v>
      </c>
      <c r="O17" s="119"/>
      <c r="P17" s="406"/>
      <c r="Q17" s="119">
        <v>5</v>
      </c>
      <c r="R17" s="119">
        <v>1</v>
      </c>
      <c r="S17" s="119">
        <v>9</v>
      </c>
      <c r="T17" s="119">
        <v>1</v>
      </c>
      <c r="U17" s="119">
        <v>16</v>
      </c>
      <c r="V17" s="119">
        <v>6</v>
      </c>
      <c r="W17" s="119">
        <v>9</v>
      </c>
      <c r="X17" s="119">
        <v>3</v>
      </c>
      <c r="Y17" s="119">
        <v>33</v>
      </c>
      <c r="Z17" s="119">
        <v>6</v>
      </c>
      <c r="AA17" s="120" t="s">
        <v>243</v>
      </c>
    </row>
    <row r="18" spans="2:27" ht="22.5" hidden="1" customHeight="1">
      <c r="B18" s="323"/>
      <c r="C18" s="323"/>
      <c r="D18" s="323"/>
      <c r="E18" s="323"/>
      <c r="F18" s="323"/>
      <c r="G18" s="122"/>
      <c r="H18" s="119"/>
      <c r="I18" s="119"/>
      <c r="J18" s="119"/>
      <c r="K18" s="119"/>
      <c r="L18" s="119"/>
      <c r="M18" s="119"/>
      <c r="N18" s="119"/>
      <c r="O18" s="119"/>
      <c r="P18" s="406"/>
      <c r="Q18" s="119"/>
      <c r="R18" s="119"/>
      <c r="S18" s="119"/>
      <c r="T18" s="119"/>
      <c r="U18" s="119"/>
      <c r="V18" s="119"/>
      <c r="W18" s="119"/>
      <c r="X18" s="119"/>
      <c r="Y18" s="119"/>
      <c r="Z18" s="119">
        <v>0.2</v>
      </c>
      <c r="AA18" s="120"/>
    </row>
    <row r="19" spans="2:27" ht="22.5" hidden="1" customHeight="1">
      <c r="B19" s="323"/>
      <c r="D19" s="123" t="s">
        <v>244</v>
      </c>
      <c r="F19" s="123"/>
      <c r="G19" s="124"/>
      <c r="H19" s="125">
        <f>IF(SUM(H20:H22)=SUM(I19:J19),(IF(SUM(H20:H22)=0,"－",SUM(H20:H22))),"数値異常")</f>
        <v>8680</v>
      </c>
      <c r="I19" s="125">
        <f>IF(SUM(I20:I22)=SUM(K19,M19,Q19,S19,U19,W19,Y19),(IF(SUM(I20:I22)=0,"－",SUM(I20:I22))),"数値異常")</f>
        <v>6747</v>
      </c>
      <c r="J19" s="125">
        <f>IF(SUM(J20:J22)=SUM(L19,N19,R19,T19,V19,X19,Z19),(IF(SUM(J20:J22)=0,"－",SUM(J20:J22))),"数値異常")</f>
        <v>1933</v>
      </c>
      <c r="K19" s="125">
        <f>IF(SUM(K20:K22)=0,"－",SUM(K20:K22))</f>
        <v>81</v>
      </c>
      <c r="L19" s="125">
        <f>IF(SUM(L20:L22)=0,"－",SUM(L20:L22))</f>
        <v>26</v>
      </c>
      <c r="M19" s="125">
        <f>IF(SUM(M20:M22)=0,"－",SUM(M20:M22))</f>
        <v>1060</v>
      </c>
      <c r="N19" s="125">
        <f>IF(SUM(N20:N22)=0,"－",SUM(N20:N22))</f>
        <v>349</v>
      </c>
      <c r="O19" s="125"/>
      <c r="P19" s="125"/>
      <c r="Q19" s="125">
        <f t="shared" ref="Q19:Z19" si="3">IF(SUM(Q20:Q22)=0,"－",SUM(Q20:Q22))</f>
        <v>1619</v>
      </c>
      <c r="R19" s="125">
        <f t="shared" si="3"/>
        <v>450</v>
      </c>
      <c r="S19" s="125">
        <f t="shared" si="3"/>
        <v>1311</v>
      </c>
      <c r="T19" s="125">
        <f t="shared" si="3"/>
        <v>382</v>
      </c>
      <c r="U19" s="125">
        <f t="shared" si="3"/>
        <v>1709</v>
      </c>
      <c r="V19" s="125">
        <f t="shared" si="3"/>
        <v>446</v>
      </c>
      <c r="W19" s="125">
        <f t="shared" si="3"/>
        <v>506</v>
      </c>
      <c r="X19" s="125">
        <f t="shared" si="3"/>
        <v>135</v>
      </c>
      <c r="Y19" s="125">
        <f t="shared" si="3"/>
        <v>461</v>
      </c>
      <c r="Z19" s="125">
        <f t="shared" si="3"/>
        <v>145</v>
      </c>
      <c r="AA19" s="126" t="s">
        <v>245</v>
      </c>
    </row>
    <row r="20" spans="2:27" ht="22.5" hidden="1" customHeight="1">
      <c r="B20" s="323"/>
      <c r="D20" s="21"/>
      <c r="E20" s="21" t="s">
        <v>246</v>
      </c>
      <c r="F20" s="353" t="s">
        <v>247</v>
      </c>
      <c r="G20" s="127"/>
      <c r="H20" s="119">
        <f>IF(SUM(I20:J20)=0,"－",SUM(I20:J20))</f>
        <v>13</v>
      </c>
      <c r="I20" s="119">
        <f t="shared" ref="I20:J22" si="4">IF(SUM(K20,M20,Q20,S20,U20,W20,Y20)=0,"－",SUM(K20,M20,Q20,S20,U20,W20,Y20))</f>
        <v>10</v>
      </c>
      <c r="J20" s="119">
        <f t="shared" si="4"/>
        <v>3</v>
      </c>
      <c r="K20" s="119">
        <v>1</v>
      </c>
      <c r="L20" s="119" t="s">
        <v>278</v>
      </c>
      <c r="M20" s="119" t="s">
        <v>278</v>
      </c>
      <c r="N20" s="119" t="s">
        <v>278</v>
      </c>
      <c r="O20" s="119"/>
      <c r="P20" s="406"/>
      <c r="Q20" s="119" t="s">
        <v>278</v>
      </c>
      <c r="R20" s="119" t="s">
        <v>278</v>
      </c>
      <c r="S20" s="119">
        <v>2</v>
      </c>
      <c r="T20" s="119">
        <v>2</v>
      </c>
      <c r="U20" s="119">
        <v>3</v>
      </c>
      <c r="V20" s="119">
        <v>1</v>
      </c>
      <c r="W20" s="119">
        <v>1</v>
      </c>
      <c r="X20" s="119" t="s">
        <v>278</v>
      </c>
      <c r="Y20" s="119">
        <v>3</v>
      </c>
      <c r="Z20" s="119" t="s">
        <v>278</v>
      </c>
      <c r="AA20" s="120" t="s">
        <v>247</v>
      </c>
    </row>
    <row r="21" spans="2:27" ht="22.5" hidden="1" customHeight="1">
      <c r="B21" s="323"/>
      <c r="D21" s="21"/>
      <c r="E21" s="21" t="s">
        <v>248</v>
      </c>
      <c r="F21" s="353" t="s">
        <v>249</v>
      </c>
      <c r="G21" s="127"/>
      <c r="H21" s="119">
        <f>IF(SUM(I21:J21)=0,"－",SUM(I21:J21))</f>
        <v>4588</v>
      </c>
      <c r="I21" s="119">
        <f t="shared" si="4"/>
        <v>3920</v>
      </c>
      <c r="J21" s="119">
        <f t="shared" si="4"/>
        <v>668</v>
      </c>
      <c r="K21" s="119">
        <v>39</v>
      </c>
      <c r="L21" s="119">
        <v>3</v>
      </c>
      <c r="M21" s="119">
        <v>542</v>
      </c>
      <c r="N21" s="119">
        <v>92</v>
      </c>
      <c r="O21" s="119"/>
      <c r="P21" s="406"/>
      <c r="Q21" s="119">
        <v>821</v>
      </c>
      <c r="R21" s="119">
        <v>139</v>
      </c>
      <c r="S21" s="119">
        <v>655</v>
      </c>
      <c r="T21" s="119">
        <v>118</v>
      </c>
      <c r="U21" s="119">
        <v>1196</v>
      </c>
      <c r="V21" s="119">
        <v>185</v>
      </c>
      <c r="W21" s="119">
        <v>366</v>
      </c>
      <c r="X21" s="119">
        <v>65</v>
      </c>
      <c r="Y21" s="119">
        <v>301</v>
      </c>
      <c r="Z21" s="119">
        <v>66</v>
      </c>
      <c r="AA21" s="120" t="s">
        <v>250</v>
      </c>
    </row>
    <row r="22" spans="2:27" ht="22.5" hidden="1" customHeight="1">
      <c r="B22" s="323"/>
      <c r="D22" s="21"/>
      <c r="E22" s="21" t="s">
        <v>251</v>
      </c>
      <c r="F22" s="353" t="s">
        <v>252</v>
      </c>
      <c r="G22" s="127"/>
      <c r="H22" s="119">
        <f>IF(SUM(I22:J22)=0,"－",SUM(I22:J22))</f>
        <v>4079</v>
      </c>
      <c r="I22" s="119">
        <f t="shared" si="4"/>
        <v>2817</v>
      </c>
      <c r="J22" s="119">
        <f t="shared" si="4"/>
        <v>1262</v>
      </c>
      <c r="K22" s="119">
        <v>41</v>
      </c>
      <c r="L22" s="119">
        <v>23</v>
      </c>
      <c r="M22" s="119">
        <v>518</v>
      </c>
      <c r="N22" s="119">
        <v>257</v>
      </c>
      <c r="O22" s="119"/>
      <c r="P22" s="406"/>
      <c r="Q22" s="119">
        <v>798</v>
      </c>
      <c r="R22" s="119">
        <v>311</v>
      </c>
      <c r="S22" s="119">
        <v>654</v>
      </c>
      <c r="T22" s="119">
        <v>262</v>
      </c>
      <c r="U22" s="119">
        <v>510</v>
      </c>
      <c r="V22" s="119">
        <v>260</v>
      </c>
      <c r="W22" s="119">
        <v>139</v>
      </c>
      <c r="X22" s="119">
        <v>70</v>
      </c>
      <c r="Y22" s="119">
        <v>157</v>
      </c>
      <c r="Z22" s="119">
        <v>79</v>
      </c>
      <c r="AA22" s="120" t="s">
        <v>253</v>
      </c>
    </row>
    <row r="23" spans="2:27" ht="22.5" hidden="1" customHeight="1">
      <c r="B23" s="323"/>
      <c r="C23" s="323"/>
      <c r="D23" s="323"/>
      <c r="E23" s="323"/>
      <c r="F23" s="323"/>
      <c r="G23" s="122"/>
      <c r="H23" s="119"/>
      <c r="I23" s="119"/>
      <c r="J23" s="119"/>
      <c r="K23" s="119"/>
      <c r="L23" s="119"/>
      <c r="M23" s="119"/>
      <c r="N23" s="119"/>
      <c r="O23" s="119"/>
      <c r="P23" s="406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0"/>
    </row>
    <row r="24" spans="2:27" ht="22.5" hidden="1" customHeight="1">
      <c r="B24" s="323"/>
      <c r="D24" s="123" t="s">
        <v>254</v>
      </c>
      <c r="E24" s="123"/>
      <c r="F24" s="123"/>
      <c r="G24" s="124"/>
      <c r="H24" s="125">
        <f>IF(SUM(H25:H36)=SUM(I24:J24),(IF(SUM(H25:H36)=0,"－",SUM(H25:H36))),"数値異常")</f>
        <v>46102</v>
      </c>
      <c r="I24" s="125">
        <f>IF(SUM(I25:I36)=SUM(K24,M24,Q24,S24,U24,W24,Y24),(IF(SUM(I25:I36)=0,"－",SUM(I25:I36))),"数値異常")</f>
        <v>21894</v>
      </c>
      <c r="J24" s="125">
        <f>IF(SUM(J25:J36)=SUM(L24,N24,R24,T24,V24,X24,Z24),(IF(SUM(J25:J36)=0,"－",SUM(J25:J36))),"数値異常")</f>
        <v>24208</v>
      </c>
      <c r="K24" s="125">
        <f>IF(SUM(K25:K36)=0,"－",SUM(K25:K36))</f>
        <v>389</v>
      </c>
      <c r="L24" s="125">
        <f>IF(SUM(L25:L36)=0,"－",SUM(L25:L36))</f>
        <v>444</v>
      </c>
      <c r="M24" s="125">
        <f>IF(SUM(M25:M36)=0,"－",SUM(M25:M36))</f>
        <v>3670</v>
      </c>
      <c r="N24" s="125">
        <f>IF(SUM(N25:N36)=0,"－",SUM(N25:N36))</f>
        <v>4643</v>
      </c>
      <c r="O24" s="125"/>
      <c r="P24" s="125"/>
      <c r="Q24" s="125">
        <f t="shared" ref="Q24:Z24" si="5">IF(SUM(Q25:Q36)=0,"－",SUM(Q25:Q36))</f>
        <v>4196</v>
      </c>
      <c r="R24" s="125">
        <f t="shared" si="5"/>
        <v>4446</v>
      </c>
      <c r="S24" s="125">
        <f t="shared" si="5"/>
        <v>4213</v>
      </c>
      <c r="T24" s="125">
        <f t="shared" si="5"/>
        <v>4864</v>
      </c>
      <c r="U24" s="125">
        <f t="shared" si="5"/>
        <v>5202</v>
      </c>
      <c r="V24" s="125">
        <f t="shared" si="5"/>
        <v>6046</v>
      </c>
      <c r="W24" s="125">
        <f t="shared" si="5"/>
        <v>1965</v>
      </c>
      <c r="X24" s="125">
        <f t="shared" si="5"/>
        <v>1852</v>
      </c>
      <c r="Y24" s="125">
        <f t="shared" si="5"/>
        <v>2259</v>
      </c>
      <c r="Z24" s="125">
        <f t="shared" si="5"/>
        <v>1913</v>
      </c>
      <c r="AA24" s="126" t="s">
        <v>255</v>
      </c>
    </row>
    <row r="25" spans="2:27" ht="22.5" hidden="1" customHeight="1">
      <c r="B25" s="323"/>
      <c r="D25" s="21"/>
      <c r="E25" s="21" t="s">
        <v>256</v>
      </c>
      <c r="F25" s="128" t="s">
        <v>257</v>
      </c>
      <c r="G25" s="129"/>
      <c r="H25" s="119">
        <f t="shared" ref="H25:H36" si="6">IF(SUM(I25:J25)=0,"－",SUM(I25:J25))</f>
        <v>233</v>
      </c>
      <c r="I25" s="119">
        <f t="shared" ref="I25:I36" si="7">IF(SUM(K25,M25,Q25,S25,U25,W25,Y25)=0,"－",SUM(K25,M25,Q25,S25,U25,W25,Y25))</f>
        <v>201</v>
      </c>
      <c r="J25" s="119">
        <f t="shared" ref="J25:J36" si="8">IF(SUM(L25,N25,R25,T25,V25,X25,Z25)=0,"－",SUM(L25,N25,R25,T25,V25,X25,Z25))</f>
        <v>32</v>
      </c>
      <c r="K25" s="119">
        <v>2</v>
      </c>
      <c r="L25" s="119" t="s">
        <v>278</v>
      </c>
      <c r="M25" s="119">
        <v>32</v>
      </c>
      <c r="N25" s="119">
        <v>8</v>
      </c>
      <c r="O25" s="119"/>
      <c r="P25" s="406"/>
      <c r="Q25" s="119">
        <v>36</v>
      </c>
      <c r="R25" s="119">
        <v>12</v>
      </c>
      <c r="S25" s="119">
        <v>64</v>
      </c>
      <c r="T25" s="119">
        <v>6</v>
      </c>
      <c r="U25" s="119">
        <v>50</v>
      </c>
      <c r="V25" s="119">
        <v>3</v>
      </c>
      <c r="W25" s="119">
        <v>14</v>
      </c>
      <c r="X25" s="119">
        <v>2</v>
      </c>
      <c r="Y25" s="119">
        <v>3</v>
      </c>
      <c r="Z25" s="119">
        <v>1</v>
      </c>
      <c r="AA25" s="120" t="s">
        <v>695</v>
      </c>
    </row>
    <row r="26" spans="2:27" ht="22.5" hidden="1" customHeight="1">
      <c r="B26" s="323"/>
      <c r="D26" s="21"/>
      <c r="E26" s="21" t="s">
        <v>605</v>
      </c>
      <c r="F26" s="128" t="s">
        <v>669</v>
      </c>
      <c r="G26" s="129"/>
      <c r="H26" s="119">
        <f t="shared" si="6"/>
        <v>631</v>
      </c>
      <c r="I26" s="119">
        <f t="shared" si="7"/>
        <v>424</v>
      </c>
      <c r="J26" s="119">
        <f t="shared" si="8"/>
        <v>207</v>
      </c>
      <c r="K26" s="119">
        <v>3</v>
      </c>
      <c r="L26" s="119">
        <v>3</v>
      </c>
      <c r="M26" s="119">
        <v>90</v>
      </c>
      <c r="N26" s="119">
        <v>81</v>
      </c>
      <c r="O26" s="119"/>
      <c r="P26" s="406"/>
      <c r="Q26" s="119">
        <v>127</v>
      </c>
      <c r="R26" s="119">
        <v>61</v>
      </c>
      <c r="S26" s="119">
        <v>105</v>
      </c>
      <c r="T26" s="119">
        <v>32</v>
      </c>
      <c r="U26" s="119">
        <v>70</v>
      </c>
      <c r="V26" s="119">
        <v>25</v>
      </c>
      <c r="W26" s="119">
        <v>16</v>
      </c>
      <c r="X26" s="119">
        <v>3</v>
      </c>
      <c r="Y26" s="119">
        <v>13</v>
      </c>
      <c r="Z26" s="119">
        <v>2</v>
      </c>
      <c r="AA26" s="120" t="s">
        <v>692</v>
      </c>
    </row>
    <row r="27" spans="2:27" ht="22.5" hidden="1" customHeight="1">
      <c r="B27" s="323"/>
      <c r="D27" s="21"/>
      <c r="E27" s="21" t="s">
        <v>606</v>
      </c>
      <c r="F27" s="353" t="s">
        <v>672</v>
      </c>
      <c r="G27" s="127"/>
      <c r="H27" s="119">
        <f t="shared" si="6"/>
        <v>2402</v>
      </c>
      <c r="I27" s="119">
        <f t="shared" si="7"/>
        <v>2095</v>
      </c>
      <c r="J27" s="119">
        <f t="shared" si="8"/>
        <v>307</v>
      </c>
      <c r="K27" s="119">
        <v>5</v>
      </c>
      <c r="L27" s="119">
        <v>7</v>
      </c>
      <c r="M27" s="119">
        <v>126</v>
      </c>
      <c r="N27" s="119">
        <v>69</v>
      </c>
      <c r="O27" s="119"/>
      <c r="P27" s="406"/>
      <c r="Q27" s="119">
        <v>337</v>
      </c>
      <c r="R27" s="119">
        <v>74</v>
      </c>
      <c r="S27" s="119">
        <v>425</v>
      </c>
      <c r="T27" s="119">
        <v>61</v>
      </c>
      <c r="U27" s="119">
        <v>720</v>
      </c>
      <c r="V27" s="119">
        <v>77</v>
      </c>
      <c r="W27" s="119">
        <v>307</v>
      </c>
      <c r="X27" s="119">
        <v>14</v>
      </c>
      <c r="Y27" s="119">
        <v>175</v>
      </c>
      <c r="Z27" s="119">
        <v>5</v>
      </c>
      <c r="AA27" s="120" t="s">
        <v>693</v>
      </c>
    </row>
    <row r="28" spans="2:27" ht="22.5" hidden="1" customHeight="1">
      <c r="B28" s="323"/>
      <c r="D28" s="21"/>
      <c r="E28" s="21" t="s">
        <v>607</v>
      </c>
      <c r="F28" s="353" t="s">
        <v>673</v>
      </c>
      <c r="G28" s="127"/>
      <c r="H28" s="119">
        <f t="shared" si="6"/>
        <v>11112</v>
      </c>
      <c r="I28" s="119">
        <f t="shared" si="7"/>
        <v>5076</v>
      </c>
      <c r="J28" s="119">
        <f t="shared" si="8"/>
        <v>6036</v>
      </c>
      <c r="K28" s="119">
        <v>102</v>
      </c>
      <c r="L28" s="119">
        <v>116</v>
      </c>
      <c r="M28" s="119">
        <v>888</v>
      </c>
      <c r="N28" s="119">
        <v>848</v>
      </c>
      <c r="O28" s="119"/>
      <c r="P28" s="406"/>
      <c r="Q28" s="119">
        <v>1020</v>
      </c>
      <c r="R28" s="119">
        <v>1114</v>
      </c>
      <c r="S28" s="119">
        <v>908</v>
      </c>
      <c r="T28" s="119">
        <v>1271</v>
      </c>
      <c r="U28" s="119">
        <v>1155</v>
      </c>
      <c r="V28" s="119">
        <v>1661</v>
      </c>
      <c r="W28" s="119">
        <v>433</v>
      </c>
      <c r="X28" s="119">
        <v>476</v>
      </c>
      <c r="Y28" s="119">
        <v>570</v>
      </c>
      <c r="Z28" s="119">
        <v>550</v>
      </c>
      <c r="AA28" s="120" t="s">
        <v>698</v>
      </c>
    </row>
    <row r="29" spans="2:27" ht="22.5" hidden="1" customHeight="1">
      <c r="B29" s="323"/>
      <c r="D29" s="21"/>
      <c r="E29" s="21" t="s">
        <v>679</v>
      </c>
      <c r="F29" s="353" t="s">
        <v>258</v>
      </c>
      <c r="G29" s="127"/>
      <c r="H29" s="119">
        <f t="shared" si="6"/>
        <v>1335</v>
      </c>
      <c r="I29" s="119">
        <f t="shared" si="7"/>
        <v>627</v>
      </c>
      <c r="J29" s="119">
        <f t="shared" si="8"/>
        <v>708</v>
      </c>
      <c r="K29" s="119">
        <v>4</v>
      </c>
      <c r="L29" s="119">
        <v>7</v>
      </c>
      <c r="M29" s="119">
        <v>63</v>
      </c>
      <c r="N29" s="119">
        <v>126</v>
      </c>
      <c r="O29" s="119"/>
      <c r="P29" s="406"/>
      <c r="Q29" s="119">
        <v>145</v>
      </c>
      <c r="R29" s="119">
        <v>169</v>
      </c>
      <c r="S29" s="119">
        <v>157</v>
      </c>
      <c r="T29" s="119">
        <v>206</v>
      </c>
      <c r="U29" s="119">
        <v>170</v>
      </c>
      <c r="V29" s="119">
        <v>155</v>
      </c>
      <c r="W29" s="119">
        <v>58</v>
      </c>
      <c r="X29" s="119">
        <v>27</v>
      </c>
      <c r="Y29" s="119">
        <v>30</v>
      </c>
      <c r="Z29" s="119">
        <v>18</v>
      </c>
      <c r="AA29" s="120" t="s">
        <v>699</v>
      </c>
    </row>
    <row r="30" spans="2:27" ht="22.5" hidden="1" customHeight="1">
      <c r="B30" s="323"/>
      <c r="D30" s="21"/>
      <c r="E30" s="21" t="s">
        <v>680</v>
      </c>
      <c r="F30" s="353" t="s">
        <v>259</v>
      </c>
      <c r="G30" s="127"/>
      <c r="H30" s="119">
        <f t="shared" si="6"/>
        <v>817</v>
      </c>
      <c r="I30" s="119">
        <f t="shared" si="7"/>
        <v>478</v>
      </c>
      <c r="J30" s="119">
        <f t="shared" si="8"/>
        <v>339</v>
      </c>
      <c r="K30" s="119" t="s">
        <v>278</v>
      </c>
      <c r="L30" s="119" t="s">
        <v>278</v>
      </c>
      <c r="M30" s="119">
        <v>25</v>
      </c>
      <c r="N30" s="119">
        <v>24</v>
      </c>
      <c r="O30" s="119"/>
      <c r="P30" s="406"/>
      <c r="Q30" s="119">
        <v>53</v>
      </c>
      <c r="R30" s="119">
        <v>23</v>
      </c>
      <c r="S30" s="119">
        <v>45</v>
      </c>
      <c r="T30" s="119">
        <v>58</v>
      </c>
      <c r="U30" s="119">
        <v>112</v>
      </c>
      <c r="V30" s="119">
        <v>77</v>
      </c>
      <c r="W30" s="119">
        <v>75</v>
      </c>
      <c r="X30" s="119">
        <v>49</v>
      </c>
      <c r="Y30" s="119">
        <v>168</v>
      </c>
      <c r="Z30" s="119">
        <v>108</v>
      </c>
      <c r="AA30" s="120" t="s">
        <v>260</v>
      </c>
    </row>
    <row r="31" spans="2:27" ht="22.5" hidden="1" customHeight="1">
      <c r="B31" s="323"/>
      <c r="D31" s="21"/>
      <c r="E31" s="21" t="s">
        <v>681</v>
      </c>
      <c r="F31" s="353" t="s">
        <v>674</v>
      </c>
      <c r="G31" s="127"/>
      <c r="H31" s="119">
        <f t="shared" si="6"/>
        <v>6099</v>
      </c>
      <c r="I31" s="119">
        <f t="shared" si="7"/>
        <v>2301</v>
      </c>
      <c r="J31" s="119">
        <f t="shared" si="8"/>
        <v>3798</v>
      </c>
      <c r="K31" s="119">
        <v>96</v>
      </c>
      <c r="L31" s="119">
        <v>158</v>
      </c>
      <c r="M31" s="119">
        <v>473</v>
      </c>
      <c r="N31" s="119">
        <v>633</v>
      </c>
      <c r="O31" s="119"/>
      <c r="P31" s="406"/>
      <c r="Q31" s="119">
        <v>385</v>
      </c>
      <c r="R31" s="119">
        <v>478</v>
      </c>
      <c r="S31" s="119">
        <v>361</v>
      </c>
      <c r="T31" s="119">
        <v>505</v>
      </c>
      <c r="U31" s="119">
        <v>543</v>
      </c>
      <c r="V31" s="119">
        <v>1103</v>
      </c>
      <c r="W31" s="119">
        <v>215</v>
      </c>
      <c r="X31" s="119">
        <v>458</v>
      </c>
      <c r="Y31" s="119">
        <v>228</v>
      </c>
      <c r="Z31" s="119">
        <v>463</v>
      </c>
      <c r="AA31" s="120" t="s">
        <v>694</v>
      </c>
    </row>
    <row r="32" spans="2:27" ht="22.5" hidden="1" customHeight="1">
      <c r="B32" s="323"/>
      <c r="D32" s="21"/>
      <c r="E32" s="21" t="s">
        <v>682</v>
      </c>
      <c r="F32" s="353" t="s">
        <v>670</v>
      </c>
      <c r="G32" s="127"/>
      <c r="H32" s="119">
        <f t="shared" si="6"/>
        <v>8485</v>
      </c>
      <c r="I32" s="119">
        <f t="shared" si="7"/>
        <v>2110</v>
      </c>
      <c r="J32" s="119">
        <f t="shared" si="8"/>
        <v>6375</v>
      </c>
      <c r="K32" s="119">
        <v>15</v>
      </c>
      <c r="L32" s="119">
        <v>58</v>
      </c>
      <c r="M32" s="119">
        <v>432</v>
      </c>
      <c r="N32" s="119">
        <v>1652</v>
      </c>
      <c r="O32" s="119"/>
      <c r="P32" s="406"/>
      <c r="Q32" s="119">
        <v>481</v>
      </c>
      <c r="R32" s="119">
        <v>1378</v>
      </c>
      <c r="S32" s="119">
        <v>443</v>
      </c>
      <c r="T32" s="119">
        <v>1477</v>
      </c>
      <c r="U32" s="119">
        <v>361</v>
      </c>
      <c r="V32" s="119">
        <v>1356</v>
      </c>
      <c r="W32" s="119">
        <v>141</v>
      </c>
      <c r="X32" s="119">
        <v>255</v>
      </c>
      <c r="Y32" s="119">
        <v>237</v>
      </c>
      <c r="Z32" s="119">
        <v>199</v>
      </c>
      <c r="AA32" s="120" t="s">
        <v>696</v>
      </c>
    </row>
    <row r="33" spans="1:27" ht="22.5" hidden="1" customHeight="1">
      <c r="B33" s="323"/>
      <c r="D33" s="21"/>
      <c r="E33" s="21" t="s">
        <v>683</v>
      </c>
      <c r="F33" s="353" t="s">
        <v>671</v>
      </c>
      <c r="G33" s="127"/>
      <c r="H33" s="119">
        <f t="shared" si="6"/>
        <v>2753</v>
      </c>
      <c r="I33" s="119">
        <f t="shared" si="7"/>
        <v>1221</v>
      </c>
      <c r="J33" s="119">
        <f t="shared" si="8"/>
        <v>1532</v>
      </c>
      <c r="K33" s="119">
        <v>16</v>
      </c>
      <c r="L33" s="119">
        <v>13</v>
      </c>
      <c r="M33" s="119">
        <v>119</v>
      </c>
      <c r="N33" s="119">
        <v>319</v>
      </c>
      <c r="O33" s="119"/>
      <c r="P33" s="406"/>
      <c r="Q33" s="119">
        <v>264</v>
      </c>
      <c r="R33" s="119">
        <v>315</v>
      </c>
      <c r="S33" s="119">
        <v>321</v>
      </c>
      <c r="T33" s="119">
        <v>422</v>
      </c>
      <c r="U33" s="119">
        <v>267</v>
      </c>
      <c r="V33" s="119">
        <v>324</v>
      </c>
      <c r="W33" s="119">
        <v>120</v>
      </c>
      <c r="X33" s="119">
        <v>64</v>
      </c>
      <c r="Y33" s="119">
        <v>114</v>
      </c>
      <c r="Z33" s="119">
        <v>75</v>
      </c>
      <c r="AA33" s="120" t="s">
        <v>697</v>
      </c>
    </row>
    <row r="34" spans="1:27" ht="22.5" hidden="1" customHeight="1">
      <c r="B34" s="323"/>
      <c r="D34" s="21"/>
      <c r="E34" s="21" t="s">
        <v>684</v>
      </c>
      <c r="F34" s="353" t="s">
        <v>675</v>
      </c>
      <c r="G34" s="127"/>
      <c r="H34" s="119">
        <f t="shared" si="6"/>
        <v>486</v>
      </c>
      <c r="I34" s="119">
        <f t="shared" si="7"/>
        <v>329</v>
      </c>
      <c r="J34" s="119">
        <f t="shared" si="8"/>
        <v>157</v>
      </c>
      <c r="K34" s="119" t="s">
        <v>688</v>
      </c>
      <c r="L34" s="119">
        <v>3</v>
      </c>
      <c r="M34" s="119">
        <v>57</v>
      </c>
      <c r="N34" s="119">
        <v>38</v>
      </c>
      <c r="O34" s="119"/>
      <c r="P34" s="406"/>
      <c r="Q34" s="119">
        <v>91</v>
      </c>
      <c r="R34" s="119">
        <v>49</v>
      </c>
      <c r="S34" s="119">
        <v>71</v>
      </c>
      <c r="T34" s="119">
        <v>32</v>
      </c>
      <c r="U34" s="119">
        <v>89</v>
      </c>
      <c r="V34" s="119">
        <v>28</v>
      </c>
      <c r="W34" s="119">
        <v>11</v>
      </c>
      <c r="X34" s="119">
        <v>5</v>
      </c>
      <c r="Y34" s="119">
        <v>10</v>
      </c>
      <c r="Z34" s="119">
        <v>2</v>
      </c>
      <c r="AA34" s="120" t="s">
        <v>700</v>
      </c>
    </row>
    <row r="35" spans="1:27" ht="22.5" hidden="1" customHeight="1">
      <c r="B35" s="323"/>
      <c r="D35" s="21"/>
      <c r="E35" s="21" t="s">
        <v>685</v>
      </c>
      <c r="F35" s="353" t="s">
        <v>261</v>
      </c>
      <c r="G35" s="127"/>
      <c r="H35" s="119">
        <f t="shared" si="6"/>
        <v>8939</v>
      </c>
      <c r="I35" s="119">
        <f t="shared" si="7"/>
        <v>4808</v>
      </c>
      <c r="J35" s="119">
        <f t="shared" si="8"/>
        <v>4131</v>
      </c>
      <c r="K35" s="119">
        <v>80</v>
      </c>
      <c r="L35" s="119">
        <v>75</v>
      </c>
      <c r="M35" s="119">
        <v>857</v>
      </c>
      <c r="N35" s="119">
        <v>717</v>
      </c>
      <c r="O35" s="119"/>
      <c r="P35" s="406"/>
      <c r="Q35" s="119">
        <v>868</v>
      </c>
      <c r="R35" s="119">
        <v>638</v>
      </c>
      <c r="S35" s="119">
        <v>765</v>
      </c>
      <c r="T35" s="119">
        <v>680</v>
      </c>
      <c r="U35" s="119">
        <v>1153</v>
      </c>
      <c r="V35" s="119">
        <v>1135</v>
      </c>
      <c r="W35" s="119">
        <v>500</v>
      </c>
      <c r="X35" s="119">
        <v>455</v>
      </c>
      <c r="Y35" s="119">
        <v>585</v>
      </c>
      <c r="Z35" s="119">
        <v>431</v>
      </c>
      <c r="AA35" s="130" t="s">
        <v>262</v>
      </c>
    </row>
    <row r="36" spans="1:27" ht="22.5" hidden="1" customHeight="1">
      <c r="B36" s="323"/>
      <c r="D36" s="21"/>
      <c r="E36" s="21" t="s">
        <v>686</v>
      </c>
      <c r="F36" s="353" t="s">
        <v>263</v>
      </c>
      <c r="G36" s="127"/>
      <c r="H36" s="119">
        <f t="shared" si="6"/>
        <v>2810</v>
      </c>
      <c r="I36" s="119">
        <f t="shared" si="7"/>
        <v>2224</v>
      </c>
      <c r="J36" s="119">
        <f t="shared" si="8"/>
        <v>586</v>
      </c>
      <c r="K36" s="119">
        <v>66</v>
      </c>
      <c r="L36" s="119">
        <v>4</v>
      </c>
      <c r="M36" s="119">
        <v>508</v>
      </c>
      <c r="N36" s="119">
        <v>128</v>
      </c>
      <c r="O36" s="119"/>
      <c r="P36" s="406"/>
      <c r="Q36" s="119">
        <v>389</v>
      </c>
      <c r="R36" s="119">
        <v>135</v>
      </c>
      <c r="S36" s="119">
        <v>548</v>
      </c>
      <c r="T36" s="119">
        <v>114</v>
      </c>
      <c r="U36" s="119">
        <v>512</v>
      </c>
      <c r="V36" s="119">
        <v>102</v>
      </c>
      <c r="W36" s="119">
        <v>75</v>
      </c>
      <c r="X36" s="119">
        <v>44</v>
      </c>
      <c r="Y36" s="119">
        <v>126</v>
      </c>
      <c r="Z36" s="119">
        <v>59</v>
      </c>
      <c r="AA36" s="120" t="s">
        <v>263</v>
      </c>
    </row>
    <row r="37" spans="1:27" ht="22.5" hidden="1" customHeight="1">
      <c r="B37" s="323"/>
      <c r="D37" s="323"/>
      <c r="E37" s="323"/>
      <c r="F37" s="323"/>
      <c r="G37" s="122"/>
      <c r="H37" s="119"/>
      <c r="I37" s="119"/>
      <c r="J37" s="119"/>
      <c r="K37" s="119"/>
      <c r="L37" s="119"/>
      <c r="M37" s="119"/>
      <c r="N37" s="119"/>
      <c r="O37" s="119"/>
      <c r="P37" s="406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20"/>
    </row>
    <row r="38" spans="1:27" ht="22.5" hidden="1" customHeight="1">
      <c r="B38" s="323"/>
      <c r="D38" s="131"/>
      <c r="E38" s="131" t="s">
        <v>687</v>
      </c>
      <c r="F38" s="361" t="s">
        <v>264</v>
      </c>
      <c r="G38" s="132"/>
      <c r="H38" s="125">
        <f>IF(SUM(I38:J38)=0,"－",SUM(I38:J38))</f>
        <v>1000</v>
      </c>
      <c r="I38" s="125">
        <f>IF(SUM(K38,M38,Q38,S38,U38,W38,Y38)=0,"－",SUM(K38,M38,Q38,S38,U38,W38,Y38))</f>
        <v>564</v>
      </c>
      <c r="J38" s="125">
        <f>IF(SUM(L38,N38,R38,T38,V38,X38,Z38)=0,"－",SUM(L38,N38,R38,T38,V38,X38,Z38))</f>
        <v>436</v>
      </c>
      <c r="K38" s="125">
        <v>6</v>
      </c>
      <c r="L38" s="125">
        <v>14</v>
      </c>
      <c r="M38" s="125">
        <v>105</v>
      </c>
      <c r="N38" s="125">
        <v>69</v>
      </c>
      <c r="O38" s="125"/>
      <c r="P38" s="125"/>
      <c r="Q38" s="125">
        <v>104</v>
      </c>
      <c r="R38" s="125">
        <v>70</v>
      </c>
      <c r="S38" s="125">
        <v>88</v>
      </c>
      <c r="T38" s="125">
        <v>79</v>
      </c>
      <c r="U38" s="125">
        <v>130</v>
      </c>
      <c r="V38" s="125">
        <v>109</v>
      </c>
      <c r="W38" s="125">
        <v>42</v>
      </c>
      <c r="X38" s="125">
        <v>41</v>
      </c>
      <c r="Y38" s="125">
        <v>89</v>
      </c>
      <c r="Z38" s="125">
        <v>54</v>
      </c>
      <c r="AA38" s="126" t="s">
        <v>265</v>
      </c>
    </row>
    <row r="39" spans="1:27" ht="22.5" hidden="1" customHeight="1">
      <c r="B39" s="323"/>
      <c r="C39" s="323"/>
      <c r="D39" s="323"/>
      <c r="E39" s="323"/>
      <c r="F39" s="323"/>
      <c r="G39" s="122"/>
      <c r="H39" s="119"/>
      <c r="I39" s="119"/>
      <c r="J39" s="119"/>
      <c r="K39" s="119"/>
      <c r="L39" s="119"/>
      <c r="M39" s="119"/>
      <c r="N39" s="119"/>
      <c r="O39" s="119"/>
      <c r="P39" s="406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20"/>
    </row>
    <row r="40" spans="1:27" ht="22.5" hidden="1" customHeight="1">
      <c r="B40" s="323"/>
      <c r="C40" s="718" t="s">
        <v>266</v>
      </c>
      <c r="D40" s="718"/>
      <c r="E40" s="718"/>
      <c r="F40" s="718"/>
      <c r="G40" s="124"/>
      <c r="H40" s="125">
        <f>IF(SUM(I40:J40)=0,"－",SUM(I40:J40))</f>
        <v>4848</v>
      </c>
      <c r="I40" s="125">
        <f>IF(SUM(K40,M40,Q40,S40,U40,W40,Y40)=0,"－",SUM(K40,M40,Q40,S40,U40,W40,Y40))</f>
        <v>3066</v>
      </c>
      <c r="J40" s="125">
        <f>IF(SUM(L40,N40,R40,T40,V40,X40,Z40)=0,"－",SUM(L40,N40,R40,T40,V40,X40,Z40))</f>
        <v>1782</v>
      </c>
      <c r="K40" s="125">
        <v>110</v>
      </c>
      <c r="L40" s="125">
        <v>84</v>
      </c>
      <c r="M40" s="125">
        <v>653</v>
      </c>
      <c r="N40" s="125">
        <v>511</v>
      </c>
      <c r="O40" s="125"/>
      <c r="P40" s="125"/>
      <c r="Q40" s="125">
        <v>599</v>
      </c>
      <c r="R40" s="125">
        <v>409</v>
      </c>
      <c r="S40" s="125">
        <v>425</v>
      </c>
      <c r="T40" s="125">
        <v>257</v>
      </c>
      <c r="U40" s="125">
        <v>701</v>
      </c>
      <c r="V40" s="125">
        <v>332</v>
      </c>
      <c r="W40" s="125">
        <v>339</v>
      </c>
      <c r="X40" s="125">
        <v>118</v>
      </c>
      <c r="Y40" s="125">
        <v>239</v>
      </c>
      <c r="Z40" s="125">
        <v>71</v>
      </c>
      <c r="AA40" s="126" t="s">
        <v>267</v>
      </c>
    </row>
    <row r="41" spans="1:27" ht="22.5" hidden="1" customHeight="1">
      <c r="B41" s="323"/>
      <c r="C41" s="323"/>
      <c r="D41" s="323"/>
      <c r="E41" s="323"/>
      <c r="F41" s="323"/>
      <c r="G41" s="122"/>
      <c r="H41" s="119"/>
      <c r="I41" s="119"/>
      <c r="J41" s="119"/>
      <c r="K41" s="119"/>
      <c r="L41" s="119"/>
      <c r="M41" s="119"/>
      <c r="N41" s="119"/>
      <c r="O41" s="119"/>
      <c r="P41" s="406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20"/>
    </row>
    <row r="42" spans="1:27" ht="22.5" hidden="1" customHeight="1">
      <c r="B42" s="718" t="s">
        <v>761</v>
      </c>
      <c r="C42" s="721"/>
      <c r="D42" s="721"/>
      <c r="E42" s="721"/>
      <c r="F42" s="721"/>
      <c r="G42" s="118"/>
      <c r="H42" s="125">
        <f>IF(SUM(I42:J42)=0,"－",SUM(I42:J42))</f>
        <v>48373</v>
      </c>
      <c r="I42" s="125">
        <f>IF(SUM(K42,M42,Q42,S42,U42,W42,Y42)=0,"－",SUM(K42,M42,Q42,S42,U42,W42,Y42))</f>
        <v>15576</v>
      </c>
      <c r="J42" s="125">
        <f>IF(SUM(L42,N42,R42,T42,V42,X42,Z42)=0,"－",SUM(L42,N42,R42,T42,V42,X42,Z42))</f>
        <v>32797</v>
      </c>
      <c r="K42" s="125">
        <v>2832</v>
      </c>
      <c r="L42" s="125">
        <v>3021</v>
      </c>
      <c r="M42" s="125">
        <v>1903</v>
      </c>
      <c r="N42" s="125">
        <v>2777</v>
      </c>
      <c r="O42" s="125"/>
      <c r="P42" s="125"/>
      <c r="Q42" s="125">
        <v>266</v>
      </c>
      <c r="R42" s="125">
        <v>2297</v>
      </c>
      <c r="S42" s="125">
        <v>233</v>
      </c>
      <c r="T42" s="125">
        <v>1720</v>
      </c>
      <c r="U42" s="125">
        <v>548</v>
      </c>
      <c r="V42" s="125">
        <v>3121</v>
      </c>
      <c r="W42" s="125">
        <v>1052</v>
      </c>
      <c r="X42" s="125">
        <v>2971</v>
      </c>
      <c r="Y42" s="125">
        <v>8742</v>
      </c>
      <c r="Z42" s="125">
        <v>16890</v>
      </c>
      <c r="AA42" s="126" t="s">
        <v>268</v>
      </c>
    </row>
    <row r="43" spans="1:27" ht="22.5" customHeight="1">
      <c r="A43" s="710" t="s">
        <v>918</v>
      </c>
      <c r="B43" s="710"/>
      <c r="C43" s="710"/>
      <c r="D43" s="710"/>
      <c r="E43" s="710"/>
      <c r="F43" s="710"/>
      <c r="G43" s="233"/>
      <c r="H43" s="251">
        <f>SUM(I43:J43)</f>
        <v>107139</v>
      </c>
      <c r="I43" s="251">
        <f>IF(SUM(K43,M43,Q43,S43,U43,W43,Y43)=0,"－",SUM(K43,M43,Q43,S43,U43,W43,Y43))</f>
        <v>47783</v>
      </c>
      <c r="J43" s="251">
        <f>IF(SUM(L43,N43,R43,T43,V43,X43,Z43,J78)=0,"－",SUM(L43,N43,R43,T43,V43,X43,Z43))</f>
        <v>59356</v>
      </c>
      <c r="K43" s="251">
        <f>SUM(K44,K78,K80)</f>
        <v>3140</v>
      </c>
      <c r="L43" s="251">
        <f>SUM(L44,L78,L80)</f>
        <v>3358</v>
      </c>
      <c r="M43" s="251">
        <f>SUM(M44,M78,M80)</f>
        <v>6328</v>
      </c>
      <c r="N43" s="251">
        <f>SUM(N44,N78,N80)</f>
        <v>6735</v>
      </c>
      <c r="O43" s="125"/>
      <c r="P43" s="125"/>
      <c r="Q43" s="251">
        <f>SUM(Q44,Q78,Q80)</f>
        <v>6107</v>
      </c>
      <c r="R43" s="251">
        <f t="shared" ref="R43:Z43" si="9">SUM(R44,R78,R80)</f>
        <v>6624</v>
      </c>
      <c r="S43" s="251">
        <f t="shared" si="9"/>
        <v>7000</v>
      </c>
      <c r="T43" s="251">
        <f t="shared" si="9"/>
        <v>7748</v>
      </c>
      <c r="U43" s="251">
        <f t="shared" si="9"/>
        <v>6358</v>
      </c>
      <c r="V43" s="251">
        <f t="shared" si="9"/>
        <v>7403</v>
      </c>
      <c r="W43" s="251">
        <f t="shared" si="9"/>
        <v>3793</v>
      </c>
      <c r="X43" s="251">
        <f t="shared" si="9"/>
        <v>4295</v>
      </c>
      <c r="Y43" s="251">
        <f t="shared" si="9"/>
        <v>15057</v>
      </c>
      <c r="Z43" s="251">
        <f t="shared" si="9"/>
        <v>23193</v>
      </c>
      <c r="AA43" s="234" t="s">
        <v>919</v>
      </c>
    </row>
    <row r="44" spans="1:27" ht="22.5" customHeight="1">
      <c r="A44" s="229"/>
      <c r="B44" s="722" t="s">
        <v>762</v>
      </c>
      <c r="C44" s="723"/>
      <c r="D44" s="723"/>
      <c r="E44" s="723"/>
      <c r="F44" s="723"/>
      <c r="G44" s="230"/>
      <c r="H44" s="231">
        <f>IF(SUM(H46,H76)=SUM(I44:J44),(IF(SUM(H46,H76)=0,"－",SUM(H46,H76))),"数値異常")</f>
        <v>56470</v>
      </c>
      <c r="I44" s="231">
        <f>IF(SUM(I46,I76)=SUM(K44,M44,Q44,S44,U44,W44,Y44),(IF(SUM(I46,I76)=0,"－",SUM(I46,I76))),"数値異常")</f>
        <v>29494</v>
      </c>
      <c r="J44" s="231">
        <f>IF(SUM(J46,J76)=SUM(L44,N44,R44,T44,V44,X44,Z44),(IF(SUM(J46,J76)=0,"－",SUM(J46,J76))),"数値異常")</f>
        <v>26976</v>
      </c>
      <c r="K44" s="231">
        <f>IF(SUM(K46,K76)=0,"－",SUM(K46,K76))</f>
        <v>439</v>
      </c>
      <c r="L44" s="231">
        <f t="shared" ref="L44:Z44" si="10">IF(SUM(L46,L76)=0,"－",SUM(L46,L76))</f>
        <v>399</v>
      </c>
      <c r="M44" s="231">
        <f t="shared" si="10"/>
        <v>4161</v>
      </c>
      <c r="N44" s="231">
        <f t="shared" si="10"/>
        <v>4275</v>
      </c>
      <c r="O44" s="254"/>
      <c r="P44" s="254"/>
      <c r="Q44" s="231">
        <f t="shared" si="10"/>
        <v>5528</v>
      </c>
      <c r="R44" s="231">
        <f t="shared" si="10"/>
        <v>4915</v>
      </c>
      <c r="S44" s="231">
        <f t="shared" si="10"/>
        <v>6428</v>
      </c>
      <c r="T44" s="231">
        <f t="shared" si="10"/>
        <v>6015</v>
      </c>
      <c r="U44" s="231">
        <f t="shared" si="10"/>
        <v>5730</v>
      </c>
      <c r="V44" s="231">
        <f t="shared" si="10"/>
        <v>5379</v>
      </c>
      <c r="W44" s="231">
        <f t="shared" si="10"/>
        <v>2868</v>
      </c>
      <c r="X44" s="231">
        <f t="shared" si="10"/>
        <v>2352</v>
      </c>
      <c r="Y44" s="231">
        <f t="shared" si="10"/>
        <v>4340</v>
      </c>
      <c r="Z44" s="231">
        <f t="shared" si="10"/>
        <v>3641</v>
      </c>
      <c r="AA44" s="232" t="s">
        <v>235</v>
      </c>
    </row>
    <row r="45" spans="1:27" ht="11.25" customHeight="1">
      <c r="B45" s="323"/>
      <c r="C45" s="323"/>
      <c r="D45" s="323"/>
      <c r="E45" s="323"/>
      <c r="F45" s="323"/>
      <c r="G45" s="122"/>
      <c r="H45" s="119"/>
      <c r="I45" s="119"/>
      <c r="J45" s="119"/>
      <c r="K45" s="119"/>
      <c r="L45" s="119"/>
      <c r="M45" s="119"/>
      <c r="N45" s="119"/>
      <c r="O45" s="119"/>
      <c r="P45" s="406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20"/>
    </row>
    <row r="46" spans="1:27" ht="22.5" customHeight="1">
      <c r="A46" s="255"/>
      <c r="B46" s="256" t="s">
        <v>933</v>
      </c>
      <c r="C46" s="256"/>
      <c r="D46" s="256"/>
      <c r="E46" s="256"/>
      <c r="F46" s="255"/>
      <c r="G46" s="257"/>
      <c r="H46" s="254">
        <f>IF(SUM(H48,H53,H58,H74)=SUM(I46:J46),(IF(SUM(H48,H53,H58,H74)=0,"－",SUM(H48,H53,H58,H74))),"数値異常")</f>
        <v>53212</v>
      </c>
      <c r="I46" s="254">
        <f>IF(SUM(I48,I53,I58,I74)=SUM(K46,M46,Q46,S46,U46,W46,Y46),(IF(SUM(I48,I53,I58,I74)=0,"－",SUM(I48,I53,I58,I74))),"数値異常")</f>
        <v>27376</v>
      </c>
      <c r="J46" s="254">
        <f>IF(SUM(J48,J53,J58,J74)=SUM(L46,N46,R46,T46,V46,X46,Z46),(IF(SUM(J48,J53,J58,J74)=0,"－",SUM(J48,J53,J58,J74))),"数値異常")</f>
        <v>25836</v>
      </c>
      <c r="K46" s="254">
        <f>IF(SUM(K48,K53,K58,K74)=0,"－",SUM(K48,K53,K58,K74))</f>
        <v>396</v>
      </c>
      <c r="L46" s="254">
        <f>IF(SUM(L48,L53,L58,L74)=0,"－",SUM(L48,L53,L58,L74))</f>
        <v>370</v>
      </c>
      <c r="M46" s="254">
        <f>IF(SUM(M48,M53,M58,M74)=0,"－",SUM(M48,M53,M58,M74))</f>
        <v>3787</v>
      </c>
      <c r="N46" s="254">
        <f>IF(SUM(N48,N53,N58,N74)=0,"－",SUM(N48,N53,N58,N74))</f>
        <v>4022</v>
      </c>
      <c r="O46" s="254"/>
      <c r="P46" s="254"/>
      <c r="Q46" s="254">
        <f t="shared" ref="Q46:Z46" si="11">IF(SUM(Q48,Q53,Q58,Q74)=0,"－",SUM(Q48,Q53,Q58,Q74))</f>
        <v>5138</v>
      </c>
      <c r="R46" s="254">
        <f t="shared" si="11"/>
        <v>4675</v>
      </c>
      <c r="S46" s="254">
        <f t="shared" si="11"/>
        <v>6004</v>
      </c>
      <c r="T46" s="254">
        <f t="shared" si="11"/>
        <v>5738</v>
      </c>
      <c r="U46" s="254">
        <f t="shared" si="11"/>
        <v>5329</v>
      </c>
      <c r="V46" s="254">
        <f t="shared" si="11"/>
        <v>5196</v>
      </c>
      <c r="W46" s="254">
        <f t="shared" si="11"/>
        <v>2643</v>
      </c>
      <c r="X46" s="254">
        <f t="shared" si="11"/>
        <v>2271</v>
      </c>
      <c r="Y46" s="254">
        <f t="shared" si="11"/>
        <v>4079</v>
      </c>
      <c r="Z46" s="254">
        <f t="shared" si="11"/>
        <v>3564</v>
      </c>
      <c r="AA46" s="258" t="s">
        <v>234</v>
      </c>
    </row>
    <row r="47" spans="1:27" ht="11.25" customHeight="1">
      <c r="B47" s="323"/>
      <c r="C47" s="323"/>
      <c r="D47" s="323"/>
      <c r="E47" s="323"/>
      <c r="G47" s="122"/>
      <c r="H47" s="119"/>
      <c r="I47" s="119"/>
      <c r="J47" s="119"/>
      <c r="K47" s="119"/>
      <c r="L47" s="119"/>
      <c r="M47" s="119"/>
      <c r="N47" s="119"/>
      <c r="O47" s="119"/>
      <c r="P47" s="406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20"/>
    </row>
    <row r="48" spans="1:27" ht="22.5" customHeight="1">
      <c r="C48" s="123" t="s">
        <v>236</v>
      </c>
      <c r="D48" s="123"/>
      <c r="E48" s="123"/>
      <c r="G48" s="124"/>
      <c r="H48" s="125">
        <f>IF(SUM(H49:H51)=SUM(I48:J48),(IF(SUM(H49:H51)=0,"－",SUM(H49:H51))),"数値異常")</f>
        <v>609</v>
      </c>
      <c r="I48" s="125">
        <f>IF(SUM(I49:I51)=SUM(K48,M48,Q48,S48,U48,W48,Y48),(IF(SUM(I49:I51)=0,"－",SUM(I49:I51))),"数値異常")</f>
        <v>419</v>
      </c>
      <c r="J48" s="125">
        <f>IF(SUM(J49:J51)=SUM(L48,N48,R48,T48,V48,X48,Z48),(IF(SUM(J49:J51)=0,"－",SUM(J49:J51))),"数値異常")</f>
        <v>190</v>
      </c>
      <c r="K48" s="125">
        <f t="shared" ref="K48:Z48" si="12">IF(SUM(K49:K51)=0,"－",SUM(K49:K51))</f>
        <v>4</v>
      </c>
      <c r="L48" s="125">
        <f t="shared" si="12"/>
        <v>2</v>
      </c>
      <c r="M48" s="125">
        <f t="shared" si="12"/>
        <v>22</v>
      </c>
      <c r="N48" s="125">
        <f t="shared" si="12"/>
        <v>5</v>
      </c>
      <c r="O48" s="125"/>
      <c r="P48" s="125"/>
      <c r="Q48" s="125">
        <f t="shared" si="12"/>
        <v>20</v>
      </c>
      <c r="R48" s="125">
        <f t="shared" si="12"/>
        <v>9</v>
      </c>
      <c r="S48" s="125">
        <f t="shared" si="12"/>
        <v>57</v>
      </c>
      <c r="T48" s="125">
        <f t="shared" si="12"/>
        <v>17</v>
      </c>
      <c r="U48" s="125">
        <f t="shared" si="12"/>
        <v>66</v>
      </c>
      <c r="V48" s="125">
        <f t="shared" si="12"/>
        <v>25</v>
      </c>
      <c r="W48" s="125">
        <f t="shared" si="12"/>
        <v>53</v>
      </c>
      <c r="X48" s="125">
        <f t="shared" si="12"/>
        <v>24</v>
      </c>
      <c r="Y48" s="125">
        <f t="shared" si="12"/>
        <v>197</v>
      </c>
      <c r="Z48" s="125">
        <f t="shared" si="12"/>
        <v>108</v>
      </c>
      <c r="AA48" s="126" t="s">
        <v>237</v>
      </c>
    </row>
    <row r="49" spans="2:27" ht="22.5" customHeight="1">
      <c r="C49" s="21"/>
      <c r="D49" s="21" t="s">
        <v>238</v>
      </c>
      <c r="E49" s="709" t="s">
        <v>828</v>
      </c>
      <c r="F49" s="709"/>
      <c r="G49" s="127"/>
      <c r="H49" s="119">
        <f>IF(SUM(I49:J49)=0,"－",SUM(I49:J49))</f>
        <v>549</v>
      </c>
      <c r="I49" s="119">
        <f t="shared" ref="I49:J51" si="13">IF(SUM(K49,M49,Q49,S49,U49,W49,Y49)=0,"－",SUM(K49,M49,Q49,S49,U49,W49,Y49))</f>
        <v>371</v>
      </c>
      <c r="J49" s="119">
        <f t="shared" si="13"/>
        <v>178</v>
      </c>
      <c r="K49" s="119">
        <v>4</v>
      </c>
      <c r="L49" s="119">
        <v>2</v>
      </c>
      <c r="M49" s="119">
        <v>21</v>
      </c>
      <c r="N49" s="119">
        <v>5</v>
      </c>
      <c r="O49" s="119"/>
      <c r="P49" s="406"/>
      <c r="Q49" s="119">
        <v>19</v>
      </c>
      <c r="R49" s="119">
        <v>9</v>
      </c>
      <c r="S49" s="119">
        <v>49</v>
      </c>
      <c r="T49" s="119">
        <v>15</v>
      </c>
      <c r="U49" s="119">
        <v>54</v>
      </c>
      <c r="V49" s="119">
        <v>22</v>
      </c>
      <c r="W49" s="119">
        <v>46</v>
      </c>
      <c r="X49" s="119">
        <v>22</v>
      </c>
      <c r="Y49" s="119">
        <v>178</v>
      </c>
      <c r="Z49" s="119">
        <v>103</v>
      </c>
      <c r="AA49" s="133" t="s">
        <v>828</v>
      </c>
    </row>
    <row r="50" spans="2:27" ht="22.5" hidden="1" customHeight="1">
      <c r="C50" s="21"/>
      <c r="D50" s="21" t="s">
        <v>240</v>
      </c>
      <c r="E50" s="353" t="s">
        <v>241</v>
      </c>
      <c r="G50" s="127"/>
      <c r="H50" s="119" t="str">
        <f>IF(SUM(I50:J50)=0,"－",SUM(I50:J50))</f>
        <v>－</v>
      </c>
      <c r="I50" s="119" t="str">
        <f t="shared" si="13"/>
        <v>－</v>
      </c>
      <c r="J50" s="119" t="str">
        <f t="shared" si="13"/>
        <v>－</v>
      </c>
      <c r="K50" s="119"/>
      <c r="L50" s="119"/>
      <c r="M50" s="119"/>
      <c r="N50" s="119"/>
      <c r="O50" s="119"/>
      <c r="P50" s="406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 t="s">
        <v>241</v>
      </c>
    </row>
    <row r="51" spans="2:27" ht="22.5" customHeight="1">
      <c r="C51" s="21"/>
      <c r="D51" s="21" t="s">
        <v>595</v>
      </c>
      <c r="E51" s="709" t="s">
        <v>243</v>
      </c>
      <c r="F51" s="709"/>
      <c r="G51" s="127"/>
      <c r="H51" s="119">
        <f>IF(SUM(I51:J51)=0,"－",SUM(I51:J51))</f>
        <v>60</v>
      </c>
      <c r="I51" s="119">
        <f t="shared" si="13"/>
        <v>48</v>
      </c>
      <c r="J51" s="119">
        <f t="shared" si="13"/>
        <v>12</v>
      </c>
      <c r="K51" s="119" t="s">
        <v>278</v>
      </c>
      <c r="L51" s="119" t="s">
        <v>278</v>
      </c>
      <c r="M51" s="119">
        <v>1</v>
      </c>
      <c r="N51" s="119" t="s">
        <v>278</v>
      </c>
      <c r="O51" s="119"/>
      <c r="P51" s="406"/>
      <c r="Q51" s="119">
        <v>1</v>
      </c>
      <c r="R51" s="119" t="s">
        <v>278</v>
      </c>
      <c r="S51" s="119">
        <v>8</v>
      </c>
      <c r="T51" s="119">
        <v>2</v>
      </c>
      <c r="U51" s="119">
        <v>12</v>
      </c>
      <c r="V51" s="119">
        <v>3</v>
      </c>
      <c r="W51" s="119">
        <v>7</v>
      </c>
      <c r="X51" s="119">
        <v>2</v>
      </c>
      <c r="Y51" s="119">
        <v>19</v>
      </c>
      <c r="Z51" s="119">
        <v>5</v>
      </c>
      <c r="AA51" s="120" t="s">
        <v>243</v>
      </c>
    </row>
    <row r="52" spans="2:27" ht="11.25" customHeight="1">
      <c r="B52" s="323"/>
      <c r="C52" s="323"/>
      <c r="D52" s="323"/>
      <c r="E52" s="323"/>
      <c r="G52" s="122"/>
      <c r="H52" s="119"/>
      <c r="I52" s="119"/>
      <c r="J52" s="119"/>
      <c r="K52" s="119"/>
      <c r="L52" s="119"/>
      <c r="M52" s="119"/>
      <c r="N52" s="119"/>
      <c r="O52" s="119"/>
      <c r="P52" s="406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</row>
    <row r="53" spans="2:27" ht="22.5" customHeight="1">
      <c r="C53" s="123" t="s">
        <v>244</v>
      </c>
      <c r="E53" s="123"/>
      <c r="G53" s="124"/>
      <c r="H53" s="125">
        <f>IF(SUM(H54:H56)=SUM(I53:J53),(IF(SUM(H54:H56)=0,"－",SUM(H54:H56))),"数値異常")</f>
        <v>6570</v>
      </c>
      <c r="I53" s="125">
        <f>IF(SUM(I54:I56)=SUM(K53,M53,Q53,S53,U53,W53,Y53),(IF(SUM(I54:I56)=0,"－",SUM(I54:I56))),"数値異常")</f>
        <v>5106</v>
      </c>
      <c r="J53" s="125">
        <f>IF(SUM(J54:J56)=SUM(L53,N53,R53,T53,V53,X53,Z53),(IF(SUM(J54:J56)=0,"－",SUM(J54:J56))),"数値異常")</f>
        <v>1464</v>
      </c>
      <c r="K53" s="125">
        <f t="shared" ref="K53:Z53" si="14">IF(SUM(K54:K56)=0,"－",SUM(K54:K56))</f>
        <v>42</v>
      </c>
      <c r="L53" s="125">
        <f t="shared" si="14"/>
        <v>6</v>
      </c>
      <c r="M53" s="125">
        <f t="shared" si="14"/>
        <v>510</v>
      </c>
      <c r="N53" s="125">
        <f t="shared" si="14"/>
        <v>150</v>
      </c>
      <c r="O53" s="125"/>
      <c r="P53" s="125"/>
      <c r="Q53" s="125">
        <f t="shared" si="14"/>
        <v>1047</v>
      </c>
      <c r="R53" s="125">
        <f t="shared" si="14"/>
        <v>280</v>
      </c>
      <c r="S53" s="125">
        <f t="shared" si="14"/>
        <v>1322</v>
      </c>
      <c r="T53" s="125">
        <f t="shared" si="14"/>
        <v>374</v>
      </c>
      <c r="U53" s="125">
        <f t="shared" si="14"/>
        <v>982</v>
      </c>
      <c r="V53" s="125">
        <f t="shared" si="14"/>
        <v>292</v>
      </c>
      <c r="W53" s="125">
        <f t="shared" si="14"/>
        <v>525</v>
      </c>
      <c r="X53" s="125">
        <f t="shared" si="14"/>
        <v>149</v>
      </c>
      <c r="Y53" s="125">
        <f t="shared" si="14"/>
        <v>678</v>
      </c>
      <c r="Z53" s="125">
        <f t="shared" si="14"/>
        <v>213</v>
      </c>
      <c r="AA53" s="126" t="s">
        <v>245</v>
      </c>
    </row>
    <row r="54" spans="2:27" ht="22.5" customHeight="1">
      <c r="C54" s="21"/>
      <c r="D54" s="21" t="s">
        <v>829</v>
      </c>
      <c r="E54" s="709" t="s">
        <v>832</v>
      </c>
      <c r="F54" s="709"/>
      <c r="G54" s="127"/>
      <c r="H54" s="119">
        <f>IF(SUM(I54:J54)=0,"－",SUM(I54:J54))</f>
        <v>1</v>
      </c>
      <c r="I54" s="119">
        <f t="shared" ref="I54:J56" si="15">IF(SUM(K54,M54,Q54,S54,U54,W54,Y54)=0,"－",SUM(K54,M54,Q54,S54,U54,W54,Y54))</f>
        <v>1</v>
      </c>
      <c r="J54" s="119" t="str">
        <f t="shared" si="15"/>
        <v>－</v>
      </c>
      <c r="K54" s="119" t="s">
        <v>278</v>
      </c>
      <c r="L54" s="119" t="s">
        <v>278</v>
      </c>
      <c r="M54" s="119" t="s">
        <v>278</v>
      </c>
      <c r="N54" s="119" t="s">
        <v>278</v>
      </c>
      <c r="O54" s="119"/>
      <c r="P54" s="406"/>
      <c r="Q54" s="119">
        <v>1</v>
      </c>
      <c r="R54" s="119" t="s">
        <v>278</v>
      </c>
      <c r="S54" s="119" t="s">
        <v>278</v>
      </c>
      <c r="T54" s="119" t="s">
        <v>278</v>
      </c>
      <c r="U54" s="119" t="s">
        <v>278</v>
      </c>
      <c r="V54" s="119" t="s">
        <v>278</v>
      </c>
      <c r="W54" s="119" t="s">
        <v>278</v>
      </c>
      <c r="X54" s="119" t="s">
        <v>278</v>
      </c>
      <c r="Y54" s="119" t="s">
        <v>278</v>
      </c>
      <c r="Z54" s="119" t="s">
        <v>278</v>
      </c>
      <c r="AA54" s="120" t="s">
        <v>247</v>
      </c>
    </row>
    <row r="55" spans="2:27" ht="22.5" customHeight="1">
      <c r="C55" s="21"/>
      <c r="D55" s="21" t="s">
        <v>830</v>
      </c>
      <c r="E55" s="709" t="s">
        <v>249</v>
      </c>
      <c r="F55" s="709"/>
      <c r="G55" s="127"/>
      <c r="H55" s="119">
        <f>IF(SUM(I55:J55)=0,"－",SUM(I55:J55))</f>
        <v>3383</v>
      </c>
      <c r="I55" s="119">
        <f t="shared" si="15"/>
        <v>2900</v>
      </c>
      <c r="J55" s="119">
        <f t="shared" si="15"/>
        <v>483</v>
      </c>
      <c r="K55" s="119">
        <v>29</v>
      </c>
      <c r="L55" s="119">
        <v>1</v>
      </c>
      <c r="M55" s="119">
        <v>255</v>
      </c>
      <c r="N55" s="119">
        <v>35</v>
      </c>
      <c r="O55" s="119"/>
      <c r="P55" s="406"/>
      <c r="Q55" s="119">
        <v>534</v>
      </c>
      <c r="R55" s="119">
        <v>89</v>
      </c>
      <c r="S55" s="119">
        <v>704</v>
      </c>
      <c r="T55" s="119">
        <v>111</v>
      </c>
      <c r="U55" s="119">
        <v>532</v>
      </c>
      <c r="V55" s="119">
        <v>100</v>
      </c>
      <c r="W55" s="119">
        <v>377</v>
      </c>
      <c r="X55" s="119">
        <v>66</v>
      </c>
      <c r="Y55" s="119">
        <v>469</v>
      </c>
      <c r="Z55" s="119">
        <v>81</v>
      </c>
      <c r="AA55" s="120" t="s">
        <v>250</v>
      </c>
    </row>
    <row r="56" spans="2:27" ht="22.5" customHeight="1">
      <c r="C56" s="21"/>
      <c r="D56" s="21" t="s">
        <v>831</v>
      </c>
      <c r="E56" s="709" t="s">
        <v>252</v>
      </c>
      <c r="F56" s="709"/>
      <c r="G56" s="127"/>
      <c r="H56" s="119">
        <f>IF(SUM(I56:J56)=0,"－",SUM(I56:J56))</f>
        <v>3186</v>
      </c>
      <c r="I56" s="119">
        <f t="shared" si="15"/>
        <v>2205</v>
      </c>
      <c r="J56" s="119">
        <f t="shared" si="15"/>
        <v>981</v>
      </c>
      <c r="K56" s="119">
        <v>13</v>
      </c>
      <c r="L56" s="119">
        <v>5</v>
      </c>
      <c r="M56" s="119">
        <v>255</v>
      </c>
      <c r="N56" s="119">
        <v>115</v>
      </c>
      <c r="O56" s="119"/>
      <c r="P56" s="406"/>
      <c r="Q56" s="119">
        <v>512</v>
      </c>
      <c r="R56" s="119">
        <v>191</v>
      </c>
      <c r="S56" s="119">
        <v>618</v>
      </c>
      <c r="T56" s="119">
        <v>263</v>
      </c>
      <c r="U56" s="119">
        <v>450</v>
      </c>
      <c r="V56" s="119">
        <v>192</v>
      </c>
      <c r="W56" s="119">
        <v>148</v>
      </c>
      <c r="X56" s="119">
        <v>83</v>
      </c>
      <c r="Y56" s="119">
        <v>209</v>
      </c>
      <c r="Z56" s="119">
        <v>132</v>
      </c>
      <c r="AA56" s="120" t="s">
        <v>253</v>
      </c>
    </row>
    <row r="57" spans="2:27" ht="11.25" customHeight="1">
      <c r="B57" s="323"/>
      <c r="C57" s="323"/>
      <c r="D57" s="323"/>
      <c r="E57" s="323"/>
      <c r="G57" s="122"/>
      <c r="H57" s="119"/>
      <c r="I57" s="119"/>
      <c r="J57" s="119"/>
      <c r="K57" s="119"/>
      <c r="L57" s="119"/>
      <c r="M57" s="119"/>
      <c r="N57" s="119"/>
      <c r="O57" s="119"/>
      <c r="P57" s="406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</row>
    <row r="58" spans="2:27" ht="22.5" customHeight="1">
      <c r="C58" s="123" t="s">
        <v>254</v>
      </c>
      <c r="D58" s="123"/>
      <c r="E58" s="123"/>
      <c r="G58" s="124"/>
      <c r="H58" s="125">
        <f>IF(SUM(H59:H72)=SUM(I58:J58),(IF(SUM(H59:H70)=0,"－",SUM(H59:H72))),"数値異常")</f>
        <v>42008</v>
      </c>
      <c r="I58" s="125">
        <f>IF(SUM(I59:I72)=SUM(K58,M58,Q58,S58,U58,W58,Y58),(IF(SUM(I59:I72)=0,"－",SUM(I59:I72))),"数値異常")</f>
        <v>19678</v>
      </c>
      <c r="J58" s="125">
        <f>IF(SUM(J59:J72)=SUM(L58,N58,R58,T58,V58,X58,Z58),(IF(SUM(J59:J72)=0,"－",SUM(J59:J72))),"数値異常")</f>
        <v>22330</v>
      </c>
      <c r="K58" s="125">
        <f t="shared" ref="K58:Y58" si="16">IF(SUM(K59:K72)=0,"－",SUM(K59:K72))</f>
        <v>327</v>
      </c>
      <c r="L58" s="125">
        <f t="shared" si="16"/>
        <v>342</v>
      </c>
      <c r="M58" s="125">
        <f t="shared" si="16"/>
        <v>2768</v>
      </c>
      <c r="N58" s="125">
        <f t="shared" si="16"/>
        <v>3376</v>
      </c>
      <c r="O58" s="125"/>
      <c r="P58" s="125"/>
      <c r="Q58" s="125">
        <f t="shared" si="16"/>
        <v>3534</v>
      </c>
      <c r="R58" s="125">
        <f t="shared" si="16"/>
        <v>3940</v>
      </c>
      <c r="S58" s="125">
        <f t="shared" si="16"/>
        <v>4110</v>
      </c>
      <c r="T58" s="125">
        <f t="shared" si="16"/>
        <v>4956</v>
      </c>
      <c r="U58" s="125">
        <f t="shared" si="16"/>
        <v>3992</v>
      </c>
      <c r="V58" s="125">
        <f t="shared" si="16"/>
        <v>4646</v>
      </c>
      <c r="W58" s="125">
        <f t="shared" si="16"/>
        <v>1935</v>
      </c>
      <c r="X58" s="125">
        <f t="shared" si="16"/>
        <v>1988</v>
      </c>
      <c r="Y58" s="125">
        <f t="shared" si="16"/>
        <v>3012</v>
      </c>
      <c r="Z58" s="125">
        <f>IF(SUM(Z59:Z72)=0,"－",SUM(Z59:Z72))</f>
        <v>3082</v>
      </c>
      <c r="AA58" s="126" t="s">
        <v>255</v>
      </c>
    </row>
    <row r="59" spans="2:27" ht="22.5" customHeight="1">
      <c r="D59" s="360" t="s">
        <v>601</v>
      </c>
      <c r="E59" s="711" t="s">
        <v>257</v>
      </c>
      <c r="F59" s="711"/>
      <c r="G59" s="129"/>
      <c r="H59" s="119">
        <f t="shared" ref="H59:H74" si="17">IF(SUM(I59:J59)=0,"－",SUM(I59:J59))</f>
        <v>243</v>
      </c>
      <c r="I59" s="119">
        <f>IF(SUM(K59,M59,Q59,S59,U59,W59,Y59)=0,"－",SUM(K59,M59,Q59,S59,U59,W59,Y59))</f>
        <v>205</v>
      </c>
      <c r="J59" s="119">
        <f t="shared" ref="J59:J72" si="18">IF(SUM(L59,N59,R59,T59,V59,X59,Z59)=0,"－",SUM(L59,N59,R59,T59,V59,X59,Z59))</f>
        <v>38</v>
      </c>
      <c r="K59" s="119">
        <v>2</v>
      </c>
      <c r="L59" s="119" t="s">
        <v>278</v>
      </c>
      <c r="M59" s="119">
        <v>26</v>
      </c>
      <c r="N59" s="119">
        <v>7</v>
      </c>
      <c r="O59" s="119"/>
      <c r="P59" s="406"/>
      <c r="Q59" s="119">
        <v>35</v>
      </c>
      <c r="R59" s="119">
        <v>6</v>
      </c>
      <c r="S59" s="119">
        <v>55</v>
      </c>
      <c r="T59" s="119">
        <v>17</v>
      </c>
      <c r="U59" s="119">
        <v>62</v>
      </c>
      <c r="V59" s="119">
        <v>6</v>
      </c>
      <c r="W59" s="119">
        <v>17</v>
      </c>
      <c r="X59" s="119">
        <v>1</v>
      </c>
      <c r="Y59" s="119">
        <v>8</v>
      </c>
      <c r="Z59" s="119">
        <v>1</v>
      </c>
      <c r="AA59" s="120" t="s">
        <v>695</v>
      </c>
    </row>
    <row r="60" spans="2:27" ht="22.5" customHeight="1">
      <c r="D60" s="21" t="s">
        <v>256</v>
      </c>
      <c r="E60" s="711" t="s">
        <v>669</v>
      </c>
      <c r="F60" s="711"/>
      <c r="G60" s="129"/>
      <c r="H60" s="119">
        <f t="shared" si="17"/>
        <v>665</v>
      </c>
      <c r="I60" s="119">
        <f t="shared" ref="I60:I70" si="19">IF(SUM(K60,M60,Q60,S60,U60,W60,Y60)=0,"－",SUM(K60,M60,Q60,S60,U60,W60,Y60))</f>
        <v>453</v>
      </c>
      <c r="J60" s="119">
        <f t="shared" si="18"/>
        <v>212</v>
      </c>
      <c r="K60" s="119">
        <v>2</v>
      </c>
      <c r="L60" s="119">
        <v>3</v>
      </c>
      <c r="M60" s="119">
        <v>51</v>
      </c>
      <c r="N60" s="119">
        <v>42</v>
      </c>
      <c r="O60" s="119"/>
      <c r="P60" s="406"/>
      <c r="Q60" s="119">
        <v>105</v>
      </c>
      <c r="R60" s="119">
        <v>70</v>
      </c>
      <c r="S60" s="119">
        <v>132</v>
      </c>
      <c r="T60" s="119">
        <v>52</v>
      </c>
      <c r="U60" s="119">
        <v>111</v>
      </c>
      <c r="V60" s="119">
        <v>29</v>
      </c>
      <c r="W60" s="119">
        <v>34</v>
      </c>
      <c r="X60" s="119">
        <v>7</v>
      </c>
      <c r="Y60" s="119">
        <v>18</v>
      </c>
      <c r="Z60" s="119">
        <v>9</v>
      </c>
      <c r="AA60" s="120" t="s">
        <v>692</v>
      </c>
    </row>
    <row r="61" spans="2:27" ht="22.5" customHeight="1">
      <c r="D61" s="21" t="s">
        <v>676</v>
      </c>
      <c r="E61" s="708" t="s">
        <v>833</v>
      </c>
      <c r="F61" s="708"/>
      <c r="G61" s="127"/>
      <c r="H61" s="119">
        <f t="shared" si="17"/>
        <v>2058</v>
      </c>
      <c r="I61" s="119">
        <f t="shared" si="19"/>
        <v>1788</v>
      </c>
      <c r="J61" s="119">
        <f t="shared" si="18"/>
        <v>270</v>
      </c>
      <c r="K61" s="119">
        <v>8</v>
      </c>
      <c r="L61" s="119">
        <v>4</v>
      </c>
      <c r="M61" s="119">
        <v>102</v>
      </c>
      <c r="N61" s="119">
        <v>42</v>
      </c>
      <c r="O61" s="119"/>
      <c r="P61" s="406"/>
      <c r="Q61" s="119">
        <v>239</v>
      </c>
      <c r="R61" s="119">
        <v>43</v>
      </c>
      <c r="S61" s="119">
        <v>425</v>
      </c>
      <c r="T61" s="119">
        <v>79</v>
      </c>
      <c r="U61" s="119">
        <v>442</v>
      </c>
      <c r="V61" s="119">
        <v>58</v>
      </c>
      <c r="W61" s="119">
        <v>243</v>
      </c>
      <c r="X61" s="119">
        <v>23</v>
      </c>
      <c r="Y61" s="119">
        <v>329</v>
      </c>
      <c r="Z61" s="119">
        <v>21</v>
      </c>
      <c r="AA61" s="120" t="s">
        <v>844</v>
      </c>
    </row>
    <row r="62" spans="2:27" ht="22.5" customHeight="1">
      <c r="D62" s="21" t="s">
        <v>677</v>
      </c>
      <c r="E62" s="708" t="s">
        <v>834</v>
      </c>
      <c r="F62" s="708"/>
      <c r="G62" s="127"/>
      <c r="H62" s="119">
        <f t="shared" si="17"/>
        <v>8532</v>
      </c>
      <c r="I62" s="119">
        <f t="shared" si="19"/>
        <v>3888</v>
      </c>
      <c r="J62" s="119">
        <f t="shared" si="18"/>
        <v>4644</v>
      </c>
      <c r="K62" s="119">
        <v>49</v>
      </c>
      <c r="L62" s="119">
        <v>84</v>
      </c>
      <c r="M62" s="119">
        <v>546</v>
      </c>
      <c r="N62" s="119">
        <v>590</v>
      </c>
      <c r="O62" s="119"/>
      <c r="P62" s="406"/>
      <c r="Q62" s="119">
        <v>690</v>
      </c>
      <c r="R62" s="119">
        <v>743</v>
      </c>
      <c r="S62" s="119">
        <v>887</v>
      </c>
      <c r="T62" s="119">
        <v>1138</v>
      </c>
      <c r="U62" s="119">
        <v>707</v>
      </c>
      <c r="V62" s="119">
        <v>1020</v>
      </c>
      <c r="W62" s="119">
        <v>370</v>
      </c>
      <c r="X62" s="119">
        <v>430</v>
      </c>
      <c r="Y62" s="119">
        <v>639</v>
      </c>
      <c r="Z62" s="119">
        <v>639</v>
      </c>
      <c r="AA62" s="120" t="s">
        <v>698</v>
      </c>
    </row>
    <row r="63" spans="2:27" ht="22.5" customHeight="1">
      <c r="D63" s="21" t="s">
        <v>678</v>
      </c>
      <c r="E63" s="708" t="s">
        <v>835</v>
      </c>
      <c r="F63" s="708"/>
      <c r="G63" s="127"/>
      <c r="H63" s="119">
        <f t="shared" si="17"/>
        <v>1080</v>
      </c>
      <c r="I63" s="119">
        <f t="shared" si="19"/>
        <v>521</v>
      </c>
      <c r="J63" s="119">
        <f t="shared" si="18"/>
        <v>559</v>
      </c>
      <c r="K63" s="119" t="s">
        <v>278</v>
      </c>
      <c r="L63" s="119">
        <v>1</v>
      </c>
      <c r="M63" s="119">
        <v>86</v>
      </c>
      <c r="N63" s="119">
        <v>99</v>
      </c>
      <c r="O63" s="119"/>
      <c r="P63" s="406"/>
      <c r="Q63" s="119">
        <v>60</v>
      </c>
      <c r="R63" s="119">
        <v>82</v>
      </c>
      <c r="S63" s="119">
        <v>111</v>
      </c>
      <c r="T63" s="119">
        <v>146</v>
      </c>
      <c r="U63" s="119">
        <v>151</v>
      </c>
      <c r="V63" s="119">
        <v>151</v>
      </c>
      <c r="W63" s="119">
        <v>63</v>
      </c>
      <c r="X63" s="119">
        <v>40</v>
      </c>
      <c r="Y63" s="119">
        <v>50</v>
      </c>
      <c r="Z63" s="119">
        <v>40</v>
      </c>
      <c r="AA63" s="120" t="s">
        <v>699</v>
      </c>
    </row>
    <row r="64" spans="2:27" ht="22.5" customHeight="1">
      <c r="D64" s="21" t="s">
        <v>679</v>
      </c>
      <c r="E64" s="708" t="s">
        <v>836</v>
      </c>
      <c r="F64" s="708"/>
      <c r="G64" s="127"/>
      <c r="H64" s="119">
        <f t="shared" si="17"/>
        <v>1051</v>
      </c>
      <c r="I64" s="119">
        <f t="shared" si="19"/>
        <v>573</v>
      </c>
      <c r="J64" s="119">
        <f t="shared" si="18"/>
        <v>478</v>
      </c>
      <c r="K64" s="119">
        <v>2</v>
      </c>
      <c r="L64" s="119">
        <v>2</v>
      </c>
      <c r="M64" s="119">
        <v>51</v>
      </c>
      <c r="N64" s="119">
        <v>46</v>
      </c>
      <c r="O64" s="119"/>
      <c r="P64" s="406"/>
      <c r="Q64" s="119">
        <v>71</v>
      </c>
      <c r="R64" s="119">
        <v>75</v>
      </c>
      <c r="S64" s="119">
        <v>95</v>
      </c>
      <c r="T64" s="119">
        <v>61</v>
      </c>
      <c r="U64" s="119">
        <v>85</v>
      </c>
      <c r="V64" s="119">
        <v>89</v>
      </c>
      <c r="W64" s="119">
        <v>76</v>
      </c>
      <c r="X64" s="119">
        <v>40</v>
      </c>
      <c r="Y64" s="119">
        <v>193</v>
      </c>
      <c r="Z64" s="119">
        <v>165</v>
      </c>
      <c r="AA64" s="133" t="s">
        <v>845</v>
      </c>
    </row>
    <row r="65" spans="1:27" ht="22.5" customHeight="1">
      <c r="D65" s="21" t="s">
        <v>680</v>
      </c>
      <c r="E65" s="711" t="s">
        <v>837</v>
      </c>
      <c r="F65" s="711"/>
      <c r="G65" s="127"/>
      <c r="H65" s="119">
        <f t="shared" si="17"/>
        <v>1179</v>
      </c>
      <c r="I65" s="119">
        <f t="shared" si="19"/>
        <v>774</v>
      </c>
      <c r="J65" s="119">
        <f t="shared" si="18"/>
        <v>405</v>
      </c>
      <c r="K65" s="119">
        <v>3</v>
      </c>
      <c r="L65" s="119">
        <v>8</v>
      </c>
      <c r="M65" s="119">
        <v>59</v>
      </c>
      <c r="N65" s="119">
        <v>58</v>
      </c>
      <c r="O65" s="119"/>
      <c r="P65" s="406"/>
      <c r="Q65" s="119">
        <v>120</v>
      </c>
      <c r="R65" s="119">
        <v>85</v>
      </c>
      <c r="S65" s="119">
        <v>166</v>
      </c>
      <c r="T65" s="119">
        <v>91</v>
      </c>
      <c r="U65" s="119">
        <v>160</v>
      </c>
      <c r="V65" s="119">
        <v>80</v>
      </c>
      <c r="W65" s="119">
        <v>112</v>
      </c>
      <c r="X65" s="119">
        <v>31</v>
      </c>
      <c r="Y65" s="119">
        <v>154</v>
      </c>
      <c r="Z65" s="119">
        <v>52</v>
      </c>
      <c r="AA65" s="120" t="s">
        <v>847</v>
      </c>
    </row>
    <row r="66" spans="1:27" ht="22.5" customHeight="1">
      <c r="D66" s="21" t="s">
        <v>681</v>
      </c>
      <c r="E66" s="708" t="s">
        <v>838</v>
      </c>
      <c r="F66" s="708"/>
      <c r="G66" s="127"/>
      <c r="H66" s="119">
        <f t="shared" si="17"/>
        <v>5682</v>
      </c>
      <c r="I66" s="119">
        <f t="shared" si="19"/>
        <v>2310</v>
      </c>
      <c r="J66" s="119">
        <f t="shared" si="18"/>
        <v>3372</v>
      </c>
      <c r="K66" s="119">
        <v>85</v>
      </c>
      <c r="L66" s="119">
        <v>161</v>
      </c>
      <c r="M66" s="119">
        <v>431</v>
      </c>
      <c r="N66" s="119">
        <v>524</v>
      </c>
      <c r="O66" s="119"/>
      <c r="P66" s="406"/>
      <c r="Q66" s="119">
        <v>380</v>
      </c>
      <c r="R66" s="119">
        <v>431</v>
      </c>
      <c r="S66" s="119">
        <v>403</v>
      </c>
      <c r="T66" s="119">
        <v>537</v>
      </c>
      <c r="U66" s="119">
        <v>401</v>
      </c>
      <c r="V66" s="119">
        <v>560</v>
      </c>
      <c r="W66" s="119">
        <v>210</v>
      </c>
      <c r="X66" s="119">
        <v>391</v>
      </c>
      <c r="Y66" s="119">
        <v>400</v>
      </c>
      <c r="Z66" s="119">
        <v>768</v>
      </c>
      <c r="AA66" s="120" t="s">
        <v>846</v>
      </c>
    </row>
    <row r="67" spans="1:27" ht="22.5" customHeight="1">
      <c r="D67" s="21" t="s">
        <v>682</v>
      </c>
      <c r="E67" s="716" t="s">
        <v>839</v>
      </c>
      <c r="F67" s="716"/>
      <c r="G67" s="127"/>
      <c r="H67" s="119">
        <f t="shared" si="17"/>
        <v>2480</v>
      </c>
      <c r="I67" s="119">
        <f t="shared" si="19"/>
        <v>1049</v>
      </c>
      <c r="J67" s="119">
        <f t="shared" si="18"/>
        <v>1431</v>
      </c>
      <c r="K67" s="119">
        <v>26</v>
      </c>
      <c r="L67" s="119">
        <v>29</v>
      </c>
      <c r="M67" s="119">
        <v>153</v>
      </c>
      <c r="N67" s="119">
        <v>243</v>
      </c>
      <c r="O67" s="119"/>
      <c r="P67" s="406"/>
      <c r="Q67" s="119">
        <v>206</v>
      </c>
      <c r="R67" s="119">
        <v>183</v>
      </c>
      <c r="S67" s="119">
        <v>186</v>
      </c>
      <c r="T67" s="119">
        <v>239</v>
      </c>
      <c r="U67" s="119">
        <v>167</v>
      </c>
      <c r="V67" s="119">
        <v>253</v>
      </c>
      <c r="W67" s="119">
        <v>111</v>
      </c>
      <c r="X67" s="119">
        <v>157</v>
      </c>
      <c r="Y67" s="119">
        <v>200</v>
      </c>
      <c r="Z67" s="119">
        <v>327</v>
      </c>
      <c r="AA67" s="120" t="s">
        <v>848</v>
      </c>
    </row>
    <row r="68" spans="1:27" ht="22.5" customHeight="1">
      <c r="D68" s="21" t="s">
        <v>683</v>
      </c>
      <c r="E68" s="708" t="s">
        <v>840</v>
      </c>
      <c r="F68" s="708"/>
      <c r="G68" s="127"/>
      <c r="H68" s="119">
        <f t="shared" si="17"/>
        <v>2575</v>
      </c>
      <c r="I68" s="119">
        <f t="shared" si="19"/>
        <v>1206</v>
      </c>
      <c r="J68" s="119">
        <f t="shared" si="18"/>
        <v>1369</v>
      </c>
      <c r="K68" s="119">
        <v>11</v>
      </c>
      <c r="L68" s="119">
        <v>12</v>
      </c>
      <c r="M68" s="119">
        <v>136</v>
      </c>
      <c r="N68" s="119">
        <v>194</v>
      </c>
      <c r="O68" s="119"/>
      <c r="P68" s="406"/>
      <c r="Q68" s="119">
        <v>207</v>
      </c>
      <c r="R68" s="119">
        <v>273</v>
      </c>
      <c r="S68" s="119">
        <v>265</v>
      </c>
      <c r="T68" s="119">
        <v>336</v>
      </c>
      <c r="U68" s="119">
        <v>333</v>
      </c>
      <c r="V68" s="119">
        <v>371</v>
      </c>
      <c r="W68" s="119">
        <v>109</v>
      </c>
      <c r="X68" s="119">
        <v>83</v>
      </c>
      <c r="Y68" s="119">
        <v>145</v>
      </c>
      <c r="Z68" s="119">
        <v>100</v>
      </c>
      <c r="AA68" s="120" t="s">
        <v>849</v>
      </c>
    </row>
    <row r="69" spans="1:27" ht="22.5" customHeight="1">
      <c r="D69" s="21" t="s">
        <v>684</v>
      </c>
      <c r="E69" s="708" t="s">
        <v>841</v>
      </c>
      <c r="F69" s="708"/>
      <c r="G69" s="127"/>
      <c r="H69" s="119">
        <f t="shared" si="17"/>
        <v>10134</v>
      </c>
      <c r="I69" s="119">
        <f t="shared" si="19"/>
        <v>2734</v>
      </c>
      <c r="J69" s="119">
        <f t="shared" si="18"/>
        <v>7400</v>
      </c>
      <c r="K69" s="119">
        <v>16</v>
      </c>
      <c r="L69" s="119">
        <v>29</v>
      </c>
      <c r="M69" s="119">
        <v>461</v>
      </c>
      <c r="N69" s="119">
        <v>1311</v>
      </c>
      <c r="O69" s="119"/>
      <c r="P69" s="406"/>
      <c r="Q69" s="119">
        <v>677</v>
      </c>
      <c r="R69" s="119">
        <v>1557</v>
      </c>
      <c r="S69" s="119">
        <v>560</v>
      </c>
      <c r="T69" s="119">
        <v>1798</v>
      </c>
      <c r="U69" s="119">
        <v>491</v>
      </c>
      <c r="V69" s="119">
        <v>1587</v>
      </c>
      <c r="W69" s="119">
        <v>190</v>
      </c>
      <c r="X69" s="119">
        <v>557</v>
      </c>
      <c r="Y69" s="119">
        <v>339</v>
      </c>
      <c r="Z69" s="119">
        <v>561</v>
      </c>
      <c r="AA69" s="130" t="s">
        <v>696</v>
      </c>
    </row>
    <row r="70" spans="1:27" ht="22.5" customHeight="1">
      <c r="D70" s="21" t="s">
        <v>685</v>
      </c>
      <c r="E70" s="708" t="s">
        <v>675</v>
      </c>
      <c r="F70" s="708"/>
      <c r="G70" s="127"/>
      <c r="H70" s="119">
        <f t="shared" si="17"/>
        <v>317</v>
      </c>
      <c r="I70" s="119">
        <f t="shared" si="19"/>
        <v>186</v>
      </c>
      <c r="J70" s="119">
        <f t="shared" si="18"/>
        <v>131</v>
      </c>
      <c r="K70" s="119">
        <v>1</v>
      </c>
      <c r="L70" s="119" t="s">
        <v>278</v>
      </c>
      <c r="M70" s="119">
        <v>23</v>
      </c>
      <c r="N70" s="119">
        <v>27</v>
      </c>
      <c r="O70" s="119"/>
      <c r="P70" s="406"/>
      <c r="Q70" s="119">
        <v>50</v>
      </c>
      <c r="R70" s="119">
        <v>25</v>
      </c>
      <c r="S70" s="119">
        <v>53</v>
      </c>
      <c r="T70" s="119">
        <v>46</v>
      </c>
      <c r="U70" s="119">
        <v>38</v>
      </c>
      <c r="V70" s="119">
        <v>26</v>
      </c>
      <c r="W70" s="119">
        <v>18</v>
      </c>
      <c r="X70" s="119">
        <v>6</v>
      </c>
      <c r="Y70" s="119">
        <v>3</v>
      </c>
      <c r="Z70" s="119">
        <v>1</v>
      </c>
      <c r="AA70" s="120" t="s">
        <v>700</v>
      </c>
    </row>
    <row r="71" spans="1:27" ht="22.5" customHeight="1">
      <c r="C71" s="323"/>
      <c r="D71" s="21" t="s">
        <v>686</v>
      </c>
      <c r="E71" s="725" t="s">
        <v>842</v>
      </c>
      <c r="F71" s="725"/>
      <c r="G71" s="122"/>
      <c r="H71" s="119">
        <f>IF(SUM(I71:J71)=0,"－",SUM(I71:J71))</f>
        <v>3409</v>
      </c>
      <c r="I71" s="119">
        <f>IF(SUM(K71,M71,Q71,S71,U71,W71,Y71)=0,"－",SUM(K71,M71,Q71,S71,U71,W71,Y71))</f>
        <v>1993</v>
      </c>
      <c r="J71" s="119">
        <f t="shared" si="18"/>
        <v>1416</v>
      </c>
      <c r="K71" s="119">
        <v>16</v>
      </c>
      <c r="L71" s="119">
        <v>6</v>
      </c>
      <c r="M71" s="119">
        <v>135</v>
      </c>
      <c r="N71" s="119">
        <v>93</v>
      </c>
      <c r="O71" s="119"/>
      <c r="P71" s="406"/>
      <c r="Q71" s="119">
        <v>294</v>
      </c>
      <c r="R71" s="119">
        <v>191</v>
      </c>
      <c r="S71" s="119">
        <v>350</v>
      </c>
      <c r="T71" s="119">
        <v>248</v>
      </c>
      <c r="U71" s="119">
        <v>429</v>
      </c>
      <c r="V71" s="119">
        <v>302</v>
      </c>
      <c r="W71" s="119">
        <v>291</v>
      </c>
      <c r="X71" s="119">
        <v>197</v>
      </c>
      <c r="Y71" s="119">
        <v>478</v>
      </c>
      <c r="Z71" s="119">
        <v>379</v>
      </c>
      <c r="AA71" s="120" t="s">
        <v>850</v>
      </c>
    </row>
    <row r="72" spans="1:27" ht="22.5" customHeight="1">
      <c r="C72" s="323"/>
      <c r="D72" s="21" t="s">
        <v>687</v>
      </c>
      <c r="E72" s="726" t="s">
        <v>843</v>
      </c>
      <c r="F72" s="726"/>
      <c r="G72" s="122"/>
      <c r="H72" s="119">
        <f>IF(SUM(I72:J72)=0,"－",SUM(I72:J72))</f>
        <v>2603</v>
      </c>
      <c r="I72" s="119">
        <f>IF(SUM(K72,M72,Q72,S72,U72,W72,Y72)=0,"－",SUM(K72,M72,Q72,S72,U72,W72,Y72))</f>
        <v>1998</v>
      </c>
      <c r="J72" s="119">
        <f t="shared" si="18"/>
        <v>605</v>
      </c>
      <c r="K72" s="119">
        <v>106</v>
      </c>
      <c r="L72" s="119">
        <v>3</v>
      </c>
      <c r="M72" s="119">
        <v>508</v>
      </c>
      <c r="N72" s="119">
        <v>100</v>
      </c>
      <c r="O72" s="119"/>
      <c r="P72" s="406"/>
      <c r="Q72" s="119">
        <v>400</v>
      </c>
      <c r="R72" s="119">
        <v>176</v>
      </c>
      <c r="S72" s="119">
        <v>422</v>
      </c>
      <c r="T72" s="119">
        <v>168</v>
      </c>
      <c r="U72" s="119">
        <v>415</v>
      </c>
      <c r="V72" s="119">
        <v>114</v>
      </c>
      <c r="W72" s="119">
        <v>91</v>
      </c>
      <c r="X72" s="119">
        <v>25</v>
      </c>
      <c r="Y72" s="119">
        <v>56</v>
      </c>
      <c r="Z72" s="119">
        <v>19</v>
      </c>
      <c r="AA72" s="120" t="s">
        <v>851</v>
      </c>
    </row>
    <row r="73" spans="1:27" ht="11.25" customHeight="1">
      <c r="C73" s="323"/>
      <c r="D73" s="323"/>
      <c r="E73" s="323"/>
      <c r="G73" s="122"/>
      <c r="H73" s="119"/>
      <c r="I73" s="119"/>
      <c r="J73" s="119"/>
      <c r="K73" s="119"/>
      <c r="L73" s="119"/>
      <c r="M73" s="119"/>
      <c r="N73" s="119"/>
      <c r="O73" s="119"/>
      <c r="P73" s="406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20"/>
    </row>
    <row r="74" spans="1:27" ht="22.5" customHeight="1">
      <c r="C74" s="131"/>
      <c r="D74" s="131"/>
      <c r="E74" s="734" t="s">
        <v>264</v>
      </c>
      <c r="F74" s="734"/>
      <c r="G74" s="132"/>
      <c r="H74" s="125">
        <f t="shared" si="17"/>
        <v>4025</v>
      </c>
      <c r="I74" s="125">
        <f>IF(SUM(K74,M74,Q74,S74,U74,W74,Y74)=0,"－",SUM(K74,M74,Q74,S74,U74,W74,Y74))</f>
        <v>2173</v>
      </c>
      <c r="J74" s="125">
        <f>IF(SUM(L74,N74,R74,T74,V74,X74,Z74)=0,"－",SUM(L74,N74,R74,T74,V74,X74,Z74))</f>
        <v>1852</v>
      </c>
      <c r="K74" s="125">
        <v>23</v>
      </c>
      <c r="L74" s="125">
        <v>20</v>
      </c>
      <c r="M74" s="125">
        <v>487</v>
      </c>
      <c r="N74" s="125">
        <v>491</v>
      </c>
      <c r="O74" s="125"/>
      <c r="P74" s="125"/>
      <c r="Q74" s="125">
        <v>537</v>
      </c>
      <c r="R74" s="125">
        <v>446</v>
      </c>
      <c r="S74" s="125">
        <v>515</v>
      </c>
      <c r="T74" s="125">
        <v>391</v>
      </c>
      <c r="U74" s="125">
        <v>289</v>
      </c>
      <c r="V74" s="125">
        <v>233</v>
      </c>
      <c r="W74" s="125">
        <v>130</v>
      </c>
      <c r="X74" s="125">
        <v>110</v>
      </c>
      <c r="Y74" s="125">
        <v>192</v>
      </c>
      <c r="Z74" s="125">
        <v>161</v>
      </c>
      <c r="AA74" s="126" t="s">
        <v>265</v>
      </c>
    </row>
    <row r="75" spans="1:27" ht="11.25" customHeight="1">
      <c r="B75" s="323"/>
      <c r="C75" s="323"/>
      <c r="D75" s="323"/>
      <c r="E75" s="323"/>
      <c r="G75" s="122"/>
      <c r="H75" s="119"/>
      <c r="I75" s="119"/>
      <c r="J75" s="119"/>
      <c r="K75" s="119"/>
      <c r="L75" s="119"/>
      <c r="M75" s="119"/>
      <c r="N75" s="119"/>
      <c r="O75" s="119"/>
      <c r="P75" s="406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20"/>
    </row>
    <row r="76" spans="1:27" ht="22.5" customHeight="1">
      <c r="B76" s="734" t="s">
        <v>266</v>
      </c>
      <c r="C76" s="734"/>
      <c r="D76" s="734"/>
      <c r="E76" s="734"/>
      <c r="F76" s="734"/>
      <c r="G76" s="124"/>
      <c r="H76" s="125">
        <f>IF(SUM(I76:J76)=0,"－",SUM(I76:J76))</f>
        <v>3258</v>
      </c>
      <c r="I76" s="125">
        <f>IF(SUM(K76,M76,Q76,S76,U76,W76,Y76)=0,"－",SUM(K76,M76,Q76,S76,U76,W76,Y76))</f>
        <v>2118</v>
      </c>
      <c r="J76" s="125">
        <f>IF(SUM(L76,N76,R76,T76,V76,X76,Z76)=0,"－",SUM(L76,N76,R76,T76,V76,X76,Z76))</f>
        <v>1140</v>
      </c>
      <c r="K76" s="125">
        <v>43</v>
      </c>
      <c r="L76" s="125">
        <v>29</v>
      </c>
      <c r="M76" s="125">
        <v>374</v>
      </c>
      <c r="N76" s="125">
        <v>253</v>
      </c>
      <c r="O76" s="125"/>
      <c r="P76" s="125"/>
      <c r="Q76" s="125">
        <v>390</v>
      </c>
      <c r="R76" s="125">
        <v>240</v>
      </c>
      <c r="S76" s="125">
        <v>424</v>
      </c>
      <c r="T76" s="125">
        <v>277</v>
      </c>
      <c r="U76" s="125">
        <v>401</v>
      </c>
      <c r="V76" s="125">
        <v>183</v>
      </c>
      <c r="W76" s="125">
        <v>225</v>
      </c>
      <c r="X76" s="125">
        <v>81</v>
      </c>
      <c r="Y76" s="125">
        <v>261</v>
      </c>
      <c r="Z76" s="125">
        <v>77</v>
      </c>
      <c r="AA76" s="126" t="s">
        <v>267</v>
      </c>
    </row>
    <row r="77" spans="1:27" ht="11.25" customHeight="1">
      <c r="B77" s="323"/>
      <c r="C77" s="323"/>
      <c r="D77" s="323"/>
      <c r="E77" s="323"/>
      <c r="F77" s="323"/>
      <c r="G77" s="122"/>
      <c r="H77" s="119"/>
      <c r="I77" s="119"/>
      <c r="J77" s="119"/>
      <c r="K77" s="119"/>
      <c r="L77" s="119"/>
      <c r="M77" s="119"/>
      <c r="N77" s="119"/>
      <c r="O77" s="119"/>
      <c r="P77" s="406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20"/>
    </row>
    <row r="78" spans="1:27" ht="22.5" customHeight="1">
      <c r="A78" s="229"/>
      <c r="B78" s="729" t="s">
        <v>761</v>
      </c>
      <c r="C78" s="730"/>
      <c r="D78" s="730"/>
      <c r="E78" s="730"/>
      <c r="F78" s="730"/>
      <c r="G78" s="230"/>
      <c r="H78" s="231">
        <f>IF(SUM(I78:J78)=0,"－",SUM(I78:J78))</f>
        <v>47449</v>
      </c>
      <c r="I78" s="231">
        <f>IF(SUM(K78,M78,Q78,S78,U78,W78,Y78)=0,"－",SUM(K78,M78,Q78,S78,U78,W78,Y78))</f>
        <v>16775</v>
      </c>
      <c r="J78" s="231">
        <f>IF(SUM(L78,N78,R78,T78,V78,X78,Z78)=0,"－",SUM(L78,N78,R78,T78,V78,X78,Z78))</f>
        <v>30674</v>
      </c>
      <c r="K78" s="231">
        <v>2498</v>
      </c>
      <c r="L78" s="231">
        <v>2754</v>
      </c>
      <c r="M78" s="231">
        <v>1656</v>
      </c>
      <c r="N78" s="231">
        <v>1990</v>
      </c>
      <c r="O78" s="125"/>
      <c r="P78" s="125"/>
      <c r="Q78" s="231">
        <v>324</v>
      </c>
      <c r="R78" s="231">
        <v>1404</v>
      </c>
      <c r="S78" s="231">
        <v>343</v>
      </c>
      <c r="T78" s="231">
        <v>1436</v>
      </c>
      <c r="U78" s="231">
        <v>484</v>
      </c>
      <c r="V78" s="231">
        <v>1837</v>
      </c>
      <c r="W78" s="231">
        <v>871</v>
      </c>
      <c r="X78" s="231">
        <v>1890</v>
      </c>
      <c r="Y78" s="231">
        <v>10599</v>
      </c>
      <c r="Z78" s="231">
        <v>19363</v>
      </c>
      <c r="AA78" s="232" t="s">
        <v>268</v>
      </c>
    </row>
    <row r="79" spans="1:27" ht="10.5" customHeight="1">
      <c r="B79" s="356"/>
      <c r="C79" s="357"/>
      <c r="D79" s="357"/>
      <c r="E79" s="357"/>
      <c r="F79" s="357"/>
      <c r="G79" s="118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6"/>
    </row>
    <row r="80" spans="1:27" ht="22.5" customHeight="1">
      <c r="A80" s="229"/>
      <c r="B80" s="724" t="s">
        <v>914</v>
      </c>
      <c r="C80" s="724"/>
      <c r="D80" s="724"/>
      <c r="E80" s="724"/>
      <c r="F80" s="724"/>
      <c r="G80" s="230"/>
      <c r="H80" s="231">
        <f>SUM(I80,J80)</f>
        <v>3220</v>
      </c>
      <c r="I80" s="231">
        <v>1514</v>
      </c>
      <c r="J80" s="231">
        <v>1706</v>
      </c>
      <c r="K80" s="231">
        <v>203</v>
      </c>
      <c r="L80" s="231">
        <v>205</v>
      </c>
      <c r="M80" s="231">
        <v>511</v>
      </c>
      <c r="N80" s="231">
        <v>470</v>
      </c>
      <c r="O80" s="125"/>
      <c r="P80" s="125"/>
      <c r="Q80" s="231">
        <v>255</v>
      </c>
      <c r="R80" s="231">
        <v>305</v>
      </c>
      <c r="S80" s="231">
        <v>229</v>
      </c>
      <c r="T80" s="231">
        <v>297</v>
      </c>
      <c r="U80" s="231">
        <v>144</v>
      </c>
      <c r="V80" s="231">
        <v>187</v>
      </c>
      <c r="W80" s="231">
        <v>54</v>
      </c>
      <c r="X80" s="231">
        <v>53</v>
      </c>
      <c r="Y80" s="231">
        <v>118</v>
      </c>
      <c r="Z80" s="231">
        <v>189</v>
      </c>
      <c r="AA80" s="232" t="s">
        <v>915</v>
      </c>
    </row>
    <row r="81" spans="1:27" ht="10.5" customHeight="1" thickBot="1">
      <c r="B81" s="356"/>
      <c r="C81" s="357"/>
      <c r="D81" s="357"/>
      <c r="E81" s="357"/>
      <c r="F81" s="357"/>
      <c r="G81" s="118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6"/>
    </row>
    <row r="82" spans="1:27" ht="22.5" customHeight="1">
      <c r="A82" s="731"/>
      <c r="B82" s="731"/>
      <c r="C82" s="731"/>
      <c r="D82" s="731"/>
      <c r="E82" s="731"/>
      <c r="F82" s="731"/>
      <c r="G82" s="731"/>
      <c r="H82" s="731"/>
      <c r="I82" s="134"/>
      <c r="J82" s="134"/>
      <c r="K82" s="134"/>
      <c r="L82" s="134"/>
      <c r="M82" s="134"/>
      <c r="N82" s="134"/>
      <c r="O82" s="323"/>
      <c r="P82" s="396"/>
      <c r="Q82" s="134"/>
      <c r="R82" s="134"/>
      <c r="S82" s="134"/>
      <c r="T82" s="134"/>
      <c r="U82" s="134"/>
      <c r="V82" s="134"/>
      <c r="W82" s="134"/>
      <c r="X82" s="134"/>
      <c r="Y82" s="727" t="s">
        <v>901</v>
      </c>
      <c r="Z82" s="728"/>
      <c r="AA82" s="728"/>
    </row>
    <row r="83" spans="1:27" ht="22.5" customHeight="1">
      <c r="A83" s="732"/>
      <c r="B83" s="732"/>
      <c r="C83" s="732"/>
      <c r="D83" s="732"/>
      <c r="E83" s="732"/>
      <c r="F83" s="732"/>
      <c r="G83" s="732"/>
      <c r="H83" s="732"/>
      <c r="I83" s="733"/>
      <c r="J83" s="733"/>
      <c r="K83" s="733"/>
      <c r="L83" s="733"/>
      <c r="M83" s="733"/>
      <c r="N83" s="733"/>
      <c r="O83" s="16"/>
      <c r="P83" s="16"/>
      <c r="Q83" s="16"/>
      <c r="R83" s="16"/>
      <c r="S83" s="16"/>
      <c r="T83" s="16"/>
      <c r="U83" s="16"/>
      <c r="V83" s="16"/>
      <c r="W83" s="16"/>
      <c r="X83" s="615" t="s">
        <v>929</v>
      </c>
      <c r="Y83" s="615"/>
      <c r="Z83" s="615"/>
      <c r="AA83" s="615"/>
    </row>
  </sheetData>
  <mergeCells count="48">
    <mergeCell ref="X83:AA83"/>
    <mergeCell ref="B80:F80"/>
    <mergeCell ref="E49:F49"/>
    <mergeCell ref="E71:F71"/>
    <mergeCell ref="E72:F72"/>
    <mergeCell ref="E60:F60"/>
    <mergeCell ref="E59:F59"/>
    <mergeCell ref="E56:F56"/>
    <mergeCell ref="E55:F55"/>
    <mergeCell ref="E54:F54"/>
    <mergeCell ref="Y82:AA82"/>
    <mergeCell ref="B78:F78"/>
    <mergeCell ref="A82:H82"/>
    <mergeCell ref="A83:N83"/>
    <mergeCell ref="B76:F76"/>
    <mergeCell ref="E74:F74"/>
    <mergeCell ref="A8:F8"/>
    <mergeCell ref="C6:F6"/>
    <mergeCell ref="E67:F67"/>
    <mergeCell ref="B9:F9"/>
    <mergeCell ref="C40:F40"/>
    <mergeCell ref="B11:F11"/>
    <mergeCell ref="B42:F42"/>
    <mergeCell ref="B44:F44"/>
    <mergeCell ref="Q1:AA1"/>
    <mergeCell ref="B1:N1"/>
    <mergeCell ref="A5:F5"/>
    <mergeCell ref="AA3:AA4"/>
    <mergeCell ref="M3:N3"/>
    <mergeCell ref="W3:X3"/>
    <mergeCell ref="Q3:R3"/>
    <mergeCell ref="Y3:Z3"/>
    <mergeCell ref="K3:L3"/>
    <mergeCell ref="U3:V3"/>
    <mergeCell ref="S3:T3"/>
    <mergeCell ref="A3:G4"/>
    <mergeCell ref="H3:J3"/>
    <mergeCell ref="E70:F70"/>
    <mergeCell ref="E69:F69"/>
    <mergeCell ref="E68:F68"/>
    <mergeCell ref="E51:F51"/>
    <mergeCell ref="A43:F43"/>
    <mergeCell ref="E66:F66"/>
    <mergeCell ref="E65:F65"/>
    <mergeCell ref="E64:F64"/>
    <mergeCell ref="E63:F63"/>
    <mergeCell ref="E62:F62"/>
    <mergeCell ref="E61:F6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16" orientation="portrait" useFirstPageNumber="1" r:id="rId1"/>
  <headerFooter scaleWithDoc="0" alignWithMargins="0">
    <oddFooter>&amp;C&amp;P</oddFooter>
  </headerFooter>
  <colBreaks count="1" manualBreakCount="1">
    <brk id="15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3"/>
  <sheetViews>
    <sheetView showGridLines="0" view="pageBreakPreview" zoomScale="60" zoomScaleNormal="80" workbookViewId="0"/>
  </sheetViews>
  <sheetFormatPr defaultColWidth="4.625" defaultRowHeight="21.95" customHeight="1"/>
  <cols>
    <col min="1" max="1" width="4.625" style="311" customWidth="1"/>
    <col min="2" max="2" width="4.625" style="360" customWidth="1"/>
    <col min="3" max="3" width="5.625" style="360" customWidth="1"/>
    <col min="4" max="5" width="4.625" style="360" customWidth="1"/>
    <col min="6" max="6" width="4.75" style="360" customWidth="1"/>
    <col min="7" max="8" width="4.625" style="360" customWidth="1"/>
    <col min="9" max="9" width="1.25" style="360" customWidth="1"/>
    <col min="10" max="26" width="4.625" style="360" customWidth="1"/>
    <col min="27" max="27" width="5.125" style="360" customWidth="1"/>
    <col min="28" max="28" width="4.625" style="360"/>
    <col min="29" max="29" width="7" style="360" bestFit="1" customWidth="1"/>
    <col min="30" max="16384" width="4.625" style="360"/>
  </cols>
  <sheetData>
    <row r="1" spans="1:39" ht="21.95" customHeight="1">
      <c r="A1" s="654" t="s">
        <v>963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1.95" customHeight="1" thickBot="1">
      <c r="B2" s="267"/>
      <c r="C2" s="267"/>
      <c r="D2" s="267"/>
      <c r="E2" s="267"/>
      <c r="F2" s="267"/>
      <c r="G2" s="796" t="s">
        <v>981</v>
      </c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U2" s="796"/>
      <c r="V2" s="796"/>
      <c r="W2" s="796"/>
      <c r="Y2" s="756" t="s">
        <v>172</v>
      </c>
      <c r="Z2" s="696"/>
      <c r="AA2" s="696"/>
    </row>
    <row r="3" spans="1:39" ht="21.95" customHeight="1">
      <c r="A3" s="748" t="s">
        <v>571</v>
      </c>
      <c r="B3" s="748"/>
      <c r="C3" s="748"/>
      <c r="D3" s="748"/>
      <c r="E3" s="748"/>
      <c r="F3" s="749"/>
      <c r="G3" s="747" t="s">
        <v>572</v>
      </c>
      <c r="H3" s="748"/>
      <c r="I3" s="749"/>
      <c r="J3" s="757" t="s">
        <v>573</v>
      </c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758" t="s">
        <v>574</v>
      </c>
      <c r="Y3" s="771"/>
      <c r="Z3" s="758" t="s">
        <v>575</v>
      </c>
      <c r="AA3" s="759"/>
    </row>
    <row r="4" spans="1:39" ht="21.95" customHeight="1">
      <c r="A4" s="741"/>
      <c r="B4" s="741"/>
      <c r="C4" s="741"/>
      <c r="D4" s="741"/>
      <c r="E4" s="741"/>
      <c r="F4" s="751"/>
      <c r="G4" s="750"/>
      <c r="H4" s="741"/>
      <c r="I4" s="751"/>
      <c r="J4" s="765" t="s">
        <v>572</v>
      </c>
      <c r="K4" s="765"/>
      <c r="L4" s="766" t="s">
        <v>576</v>
      </c>
      <c r="M4" s="766"/>
      <c r="N4" s="766"/>
      <c r="O4" s="766"/>
      <c r="P4" s="766"/>
      <c r="Q4" s="766"/>
      <c r="R4" s="766"/>
      <c r="S4" s="766"/>
      <c r="T4" s="766"/>
      <c r="U4" s="766"/>
      <c r="V4" s="587" t="s">
        <v>763</v>
      </c>
      <c r="W4" s="587"/>
      <c r="X4" s="760"/>
      <c r="Y4" s="772"/>
      <c r="Z4" s="760"/>
      <c r="AA4" s="761"/>
    </row>
    <row r="5" spans="1:39" ht="21.95" customHeight="1">
      <c r="A5" s="741"/>
      <c r="B5" s="741"/>
      <c r="C5" s="741"/>
      <c r="D5" s="741"/>
      <c r="E5" s="741"/>
      <c r="F5" s="751"/>
      <c r="G5" s="750"/>
      <c r="H5" s="741"/>
      <c r="I5" s="751"/>
      <c r="J5" s="766"/>
      <c r="K5" s="766"/>
      <c r="L5" s="765" t="s">
        <v>572</v>
      </c>
      <c r="M5" s="765"/>
      <c r="N5" s="767" t="s">
        <v>577</v>
      </c>
      <c r="O5" s="767"/>
      <c r="P5" s="767" t="s">
        <v>578</v>
      </c>
      <c r="Q5" s="767"/>
      <c r="R5" s="767" t="s">
        <v>579</v>
      </c>
      <c r="S5" s="767"/>
      <c r="T5" s="767" t="s">
        <v>580</v>
      </c>
      <c r="U5" s="767"/>
      <c r="V5" s="764" t="s">
        <v>581</v>
      </c>
      <c r="W5" s="764"/>
      <c r="X5" s="760"/>
      <c r="Y5" s="772"/>
      <c r="Z5" s="760"/>
      <c r="AA5" s="761"/>
    </row>
    <row r="6" spans="1:39" ht="21.95" customHeight="1">
      <c r="A6" s="741"/>
      <c r="B6" s="741"/>
      <c r="C6" s="741"/>
      <c r="D6" s="741"/>
      <c r="E6" s="741"/>
      <c r="F6" s="751"/>
      <c r="G6" s="750"/>
      <c r="H6" s="741"/>
      <c r="I6" s="751"/>
      <c r="J6" s="766"/>
      <c r="K6" s="766"/>
      <c r="L6" s="766"/>
      <c r="M6" s="766"/>
      <c r="N6" s="764" t="s">
        <v>764</v>
      </c>
      <c r="O6" s="764"/>
      <c r="P6" s="764" t="s">
        <v>582</v>
      </c>
      <c r="Q6" s="764"/>
      <c r="R6" s="764" t="s">
        <v>582</v>
      </c>
      <c r="S6" s="764"/>
      <c r="T6" s="764" t="s">
        <v>582</v>
      </c>
      <c r="U6" s="764"/>
      <c r="V6" s="764" t="s">
        <v>583</v>
      </c>
      <c r="W6" s="764"/>
      <c r="X6" s="760"/>
      <c r="Y6" s="772"/>
      <c r="Z6" s="760"/>
      <c r="AA6" s="761"/>
    </row>
    <row r="7" spans="1:39" ht="21.95" customHeight="1">
      <c r="A7" s="753"/>
      <c r="B7" s="753"/>
      <c r="C7" s="753"/>
      <c r="D7" s="753"/>
      <c r="E7" s="753"/>
      <c r="F7" s="754"/>
      <c r="G7" s="752"/>
      <c r="H7" s="753"/>
      <c r="I7" s="754"/>
      <c r="J7" s="766"/>
      <c r="K7" s="766"/>
      <c r="L7" s="766"/>
      <c r="M7" s="766"/>
      <c r="N7" s="768" t="s">
        <v>584</v>
      </c>
      <c r="O7" s="768"/>
      <c r="P7" s="768" t="s">
        <v>585</v>
      </c>
      <c r="Q7" s="768"/>
      <c r="R7" s="768" t="s">
        <v>585</v>
      </c>
      <c r="S7" s="768"/>
      <c r="T7" s="768" t="s">
        <v>585</v>
      </c>
      <c r="U7" s="768"/>
      <c r="V7" s="770" t="s">
        <v>586</v>
      </c>
      <c r="W7" s="770"/>
      <c r="X7" s="762"/>
      <c r="Y7" s="773"/>
      <c r="Z7" s="762"/>
      <c r="AA7" s="763"/>
    </row>
    <row r="8" spans="1:39" ht="21.95" customHeight="1">
      <c r="A8" s="742" t="s">
        <v>1005</v>
      </c>
      <c r="B8" s="743"/>
      <c r="C8" s="743"/>
      <c r="D8" s="743"/>
      <c r="E8" s="743"/>
      <c r="F8" s="135"/>
      <c r="G8" s="739">
        <v>55394</v>
      </c>
      <c r="H8" s="740"/>
      <c r="I8" s="740"/>
      <c r="J8" s="736">
        <f>SUM(L8,V8)</f>
        <v>30973</v>
      </c>
      <c r="K8" s="736"/>
      <c r="L8" s="736">
        <f>SUM(N8:U8)</f>
        <v>27248</v>
      </c>
      <c r="M8" s="736"/>
      <c r="N8" s="736">
        <v>10985</v>
      </c>
      <c r="O8" s="736"/>
      <c r="P8" s="736">
        <v>11114</v>
      </c>
      <c r="Q8" s="736"/>
      <c r="R8" s="736">
        <v>673</v>
      </c>
      <c r="S8" s="736"/>
      <c r="T8" s="736">
        <v>4476</v>
      </c>
      <c r="U8" s="736"/>
      <c r="V8" s="736">
        <v>3725</v>
      </c>
      <c r="W8" s="736"/>
      <c r="X8" s="736">
        <v>704</v>
      </c>
      <c r="Y8" s="736"/>
      <c r="Z8" s="769">
        <v>23577</v>
      </c>
      <c r="AA8" s="769"/>
    </row>
    <row r="9" spans="1:39" ht="21.95" customHeight="1">
      <c r="A9" s="645" t="s">
        <v>1006</v>
      </c>
      <c r="B9" s="744"/>
      <c r="C9" s="744"/>
      <c r="D9" s="744"/>
      <c r="E9" s="744"/>
      <c r="F9" s="136"/>
      <c r="G9" s="738">
        <v>115006</v>
      </c>
      <c r="H9" s="737"/>
      <c r="I9" s="737"/>
      <c r="J9" s="736">
        <f>SUM(L9,V9)</f>
        <v>89353</v>
      </c>
      <c r="K9" s="736"/>
      <c r="L9" s="736">
        <f>SUM(N9:U9)</f>
        <v>74418</v>
      </c>
      <c r="M9" s="736"/>
      <c r="N9" s="736">
        <v>21970</v>
      </c>
      <c r="O9" s="736"/>
      <c r="P9" s="736">
        <v>40437</v>
      </c>
      <c r="Q9" s="736"/>
      <c r="R9" s="736">
        <v>1505</v>
      </c>
      <c r="S9" s="736"/>
      <c r="T9" s="736">
        <v>10506</v>
      </c>
      <c r="U9" s="736"/>
      <c r="V9" s="736">
        <v>14935</v>
      </c>
      <c r="W9" s="736"/>
      <c r="X9" s="736">
        <v>1714</v>
      </c>
      <c r="Y9" s="736"/>
      <c r="Z9" s="769">
        <v>23577</v>
      </c>
      <c r="AA9" s="769"/>
      <c r="AC9" s="228"/>
    </row>
    <row r="10" spans="1:39" ht="21.95" customHeight="1">
      <c r="A10" s="645" t="s">
        <v>1007</v>
      </c>
      <c r="B10" s="744"/>
      <c r="C10" s="744"/>
      <c r="D10" s="744"/>
      <c r="E10" s="744"/>
      <c r="F10" s="136"/>
      <c r="G10" s="745">
        <f>G9/G8</f>
        <v>2.0761454309130953</v>
      </c>
      <c r="H10" s="746"/>
      <c r="I10" s="746"/>
      <c r="J10" s="735">
        <f>J9/J8</f>
        <v>2.8848674652116357</v>
      </c>
      <c r="K10" s="735"/>
      <c r="L10" s="735">
        <f>L9/L8</f>
        <v>2.7311362301820319</v>
      </c>
      <c r="M10" s="735"/>
      <c r="N10" s="735">
        <f>N9/N8</f>
        <v>2</v>
      </c>
      <c r="O10" s="735"/>
      <c r="P10" s="735">
        <f>P9/P8</f>
        <v>3.6383840201547599</v>
      </c>
      <c r="Q10" s="735"/>
      <c r="R10" s="735">
        <f>R9/R8</f>
        <v>2.2362555720653789</v>
      </c>
      <c r="S10" s="735"/>
      <c r="T10" s="735">
        <f>T9/T8</f>
        <v>2.3471849865951744</v>
      </c>
      <c r="U10" s="735"/>
      <c r="V10" s="735">
        <f>V9/V8</f>
        <v>4.009395973154362</v>
      </c>
      <c r="W10" s="735"/>
      <c r="X10" s="735">
        <f>X9/X8</f>
        <v>2.4346590909090908</v>
      </c>
      <c r="Y10" s="735"/>
      <c r="Z10" s="786">
        <f>Z9/Z8</f>
        <v>1</v>
      </c>
      <c r="AA10" s="786"/>
    </row>
    <row r="11" spans="1:39" ht="21.95" customHeight="1">
      <c r="A11" s="741" t="s">
        <v>587</v>
      </c>
      <c r="B11" s="685"/>
      <c r="C11" s="685"/>
      <c r="D11" s="685"/>
      <c r="E11" s="685"/>
      <c r="F11" s="263"/>
      <c r="G11" s="738"/>
      <c r="H11" s="737"/>
      <c r="I11" s="737"/>
      <c r="J11" s="737"/>
      <c r="K11" s="737"/>
      <c r="L11" s="737"/>
      <c r="M11" s="737"/>
      <c r="N11" s="737"/>
      <c r="O11" s="737"/>
      <c r="P11" s="737"/>
      <c r="Q11" s="737"/>
      <c r="R11" s="737"/>
      <c r="S11" s="737"/>
      <c r="T11" s="737"/>
      <c r="U11" s="737"/>
      <c r="V11" s="737"/>
      <c r="W11" s="737"/>
      <c r="X11" s="737"/>
      <c r="Y11" s="737"/>
      <c r="Z11" s="737"/>
      <c r="AA11" s="737"/>
    </row>
    <row r="12" spans="1:39" ht="21.95" customHeight="1">
      <c r="A12" s="264"/>
      <c r="B12" s="318" t="s">
        <v>935</v>
      </c>
      <c r="C12" s="260"/>
      <c r="D12" s="260"/>
      <c r="E12" s="260"/>
      <c r="F12" s="136"/>
      <c r="G12" s="738">
        <f>SUM(J12,X12:AA12)</f>
        <v>3783</v>
      </c>
      <c r="H12" s="737"/>
      <c r="I12" s="737"/>
      <c r="J12" s="736">
        <f>SUM(L12,V12)</f>
        <v>3775</v>
      </c>
      <c r="K12" s="736"/>
      <c r="L12" s="736">
        <f>SUM(N12:U12)</f>
        <v>3280</v>
      </c>
      <c r="M12" s="736"/>
      <c r="N12" s="736" t="s">
        <v>827</v>
      </c>
      <c r="O12" s="736"/>
      <c r="P12" s="736">
        <v>3027</v>
      </c>
      <c r="Q12" s="736"/>
      <c r="R12" s="736">
        <v>15</v>
      </c>
      <c r="S12" s="736"/>
      <c r="T12" s="736">
        <v>238</v>
      </c>
      <c r="U12" s="736"/>
      <c r="V12" s="736">
        <v>495</v>
      </c>
      <c r="W12" s="736"/>
      <c r="X12" s="736">
        <v>8</v>
      </c>
      <c r="Y12" s="736"/>
      <c r="Z12" s="787" t="s">
        <v>911</v>
      </c>
      <c r="AA12" s="787"/>
    </row>
    <row r="13" spans="1:39" ht="21.95" customHeight="1">
      <c r="A13" s="318"/>
      <c r="B13" s="318" t="s">
        <v>798</v>
      </c>
      <c r="C13" s="260"/>
      <c r="D13" s="260"/>
      <c r="E13" s="260"/>
      <c r="F13" s="136"/>
      <c r="G13" s="738">
        <f>SUM(J13,X13:AA13)</f>
        <v>15291</v>
      </c>
      <c r="H13" s="737"/>
      <c r="I13" s="737"/>
      <c r="J13" s="736">
        <f>SUM(L13,V13)</f>
        <v>15251</v>
      </c>
      <c r="K13" s="736"/>
      <c r="L13" s="736">
        <f>SUM(N13:U13)</f>
        <v>12531</v>
      </c>
      <c r="M13" s="736"/>
      <c r="N13" s="736" t="s">
        <v>827</v>
      </c>
      <c r="O13" s="736"/>
      <c r="P13" s="736">
        <v>11774</v>
      </c>
      <c r="Q13" s="736"/>
      <c r="R13" s="736">
        <v>40</v>
      </c>
      <c r="S13" s="736"/>
      <c r="T13" s="736">
        <v>717</v>
      </c>
      <c r="U13" s="736"/>
      <c r="V13" s="736">
        <v>2720</v>
      </c>
      <c r="W13" s="736"/>
      <c r="X13" s="736">
        <v>40</v>
      </c>
      <c r="Y13" s="736"/>
      <c r="Z13" s="787" t="s">
        <v>827</v>
      </c>
      <c r="AA13" s="787"/>
    </row>
    <row r="14" spans="1:39" ht="21.95" customHeight="1">
      <c r="A14" s="264"/>
      <c r="B14" s="318" t="s">
        <v>936</v>
      </c>
      <c r="C14" s="260"/>
      <c r="D14" s="260"/>
      <c r="E14" s="260"/>
      <c r="F14" s="136"/>
      <c r="G14" s="738">
        <f>SUM(J14,X14:AA14)</f>
        <v>5005</v>
      </c>
      <c r="H14" s="737"/>
      <c r="I14" s="737"/>
      <c r="J14" s="736">
        <f>SUM(L14,V14)</f>
        <v>4995</v>
      </c>
      <c r="K14" s="736"/>
      <c r="L14" s="736">
        <f>SUM(N14:U14)</f>
        <v>4356</v>
      </c>
      <c r="M14" s="736"/>
      <c r="N14" s="736" t="s">
        <v>827</v>
      </c>
      <c r="O14" s="736"/>
      <c r="P14" s="736">
        <v>4042</v>
      </c>
      <c r="Q14" s="736"/>
      <c r="R14" s="736">
        <v>18</v>
      </c>
      <c r="S14" s="736"/>
      <c r="T14" s="736">
        <v>296</v>
      </c>
      <c r="U14" s="736"/>
      <c r="V14" s="736">
        <v>639</v>
      </c>
      <c r="W14" s="736"/>
      <c r="X14" s="736">
        <v>10</v>
      </c>
      <c r="Y14" s="736"/>
      <c r="Z14" s="787" t="s">
        <v>827</v>
      </c>
      <c r="AA14" s="787"/>
    </row>
    <row r="15" spans="1:39" ht="9.75" customHeight="1">
      <c r="A15" s="264"/>
      <c r="B15" s="318"/>
      <c r="C15" s="260"/>
      <c r="D15" s="260"/>
      <c r="E15" s="260"/>
      <c r="F15" s="136"/>
      <c r="G15" s="738"/>
      <c r="H15" s="737"/>
      <c r="I15" s="737"/>
      <c r="J15" s="736"/>
      <c r="K15" s="736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6"/>
      <c r="W15" s="736"/>
      <c r="X15" s="736"/>
      <c r="Y15" s="736"/>
      <c r="Z15" s="736"/>
      <c r="AA15" s="736"/>
    </row>
    <row r="16" spans="1:39" ht="21.95" customHeight="1">
      <c r="A16" s="318"/>
      <c r="B16" s="318" t="s">
        <v>801</v>
      </c>
      <c r="C16" s="260"/>
      <c r="D16" s="260"/>
      <c r="E16" s="260"/>
      <c r="F16" s="136"/>
      <c r="G16" s="738">
        <v>9281</v>
      </c>
      <c r="H16" s="737"/>
      <c r="I16" s="737"/>
      <c r="J16" s="736">
        <f>SUM(L16,V16)</f>
        <v>9226</v>
      </c>
      <c r="K16" s="736"/>
      <c r="L16" s="736">
        <f t="shared" ref="L16:L21" si="0">SUM(N16:U16)</f>
        <v>7757</v>
      </c>
      <c r="M16" s="736"/>
      <c r="N16" s="736" t="s">
        <v>827</v>
      </c>
      <c r="O16" s="736"/>
      <c r="P16" s="736">
        <v>6399</v>
      </c>
      <c r="Q16" s="736"/>
      <c r="R16" s="736">
        <v>121</v>
      </c>
      <c r="S16" s="736"/>
      <c r="T16" s="736">
        <v>1237</v>
      </c>
      <c r="U16" s="736"/>
      <c r="V16" s="736">
        <v>1469</v>
      </c>
      <c r="W16" s="736"/>
      <c r="X16" s="736">
        <v>37</v>
      </c>
      <c r="Y16" s="736"/>
      <c r="Z16" s="736">
        <v>18</v>
      </c>
      <c r="AA16" s="736"/>
    </row>
    <row r="17" spans="1:54" ht="21.95" customHeight="1">
      <c r="A17" s="318"/>
      <c r="B17" s="318" t="s">
        <v>799</v>
      </c>
      <c r="C17" s="260"/>
      <c r="D17" s="260"/>
      <c r="E17" s="260"/>
      <c r="F17" s="137"/>
      <c r="G17" s="738">
        <v>36340</v>
      </c>
      <c r="H17" s="737"/>
      <c r="I17" s="737"/>
      <c r="J17" s="736">
        <f>SUM(L17,V17)</f>
        <v>36156</v>
      </c>
      <c r="K17" s="736"/>
      <c r="L17" s="736">
        <f t="shared" si="0"/>
        <v>28800</v>
      </c>
      <c r="M17" s="736"/>
      <c r="N17" s="736" t="s">
        <v>827</v>
      </c>
      <c r="O17" s="736"/>
      <c r="P17" s="736">
        <v>25032</v>
      </c>
      <c r="Q17" s="736"/>
      <c r="R17" s="736">
        <v>317</v>
      </c>
      <c r="S17" s="736"/>
      <c r="T17" s="736">
        <v>3451</v>
      </c>
      <c r="U17" s="736"/>
      <c r="V17" s="736">
        <v>7356</v>
      </c>
      <c r="W17" s="736"/>
      <c r="X17" s="736">
        <v>166</v>
      </c>
      <c r="Y17" s="736"/>
      <c r="Z17" s="736">
        <v>18</v>
      </c>
      <c r="AA17" s="736"/>
    </row>
    <row r="18" spans="1:54" ht="21.95" customHeight="1">
      <c r="A18" s="264"/>
      <c r="B18" s="318" t="s">
        <v>937</v>
      </c>
      <c r="C18" s="260"/>
      <c r="D18" s="260"/>
      <c r="E18" s="260"/>
      <c r="F18" s="136"/>
      <c r="G18" s="738">
        <v>16064</v>
      </c>
      <c r="H18" s="737"/>
      <c r="I18" s="737"/>
      <c r="J18" s="736">
        <f>SUM(L18,V18)</f>
        <v>15989</v>
      </c>
      <c r="K18" s="736"/>
      <c r="L18" s="736">
        <f t="shared" si="0"/>
        <v>13538</v>
      </c>
      <c r="M18" s="736"/>
      <c r="N18" s="736" t="s">
        <v>827</v>
      </c>
      <c r="O18" s="736"/>
      <c r="P18" s="736">
        <v>11413</v>
      </c>
      <c r="Q18" s="736"/>
      <c r="R18" s="736">
        <v>176</v>
      </c>
      <c r="S18" s="736"/>
      <c r="T18" s="736">
        <v>1949</v>
      </c>
      <c r="U18" s="736"/>
      <c r="V18" s="736">
        <v>2451</v>
      </c>
      <c r="W18" s="736"/>
      <c r="X18" s="736">
        <v>57</v>
      </c>
      <c r="Y18" s="736"/>
      <c r="Z18" s="736">
        <v>18</v>
      </c>
      <c r="AA18" s="736"/>
    </row>
    <row r="19" spans="1:54" ht="10.5" customHeight="1">
      <c r="A19" s="264"/>
      <c r="B19" s="318"/>
      <c r="C19" s="260"/>
      <c r="D19" s="260"/>
      <c r="E19" s="260"/>
      <c r="F19" s="136"/>
      <c r="G19" s="738"/>
      <c r="H19" s="737"/>
      <c r="I19" s="737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</row>
    <row r="20" spans="1:54" ht="21.95" customHeight="1">
      <c r="A20" s="318"/>
      <c r="B20" s="318" t="s">
        <v>802</v>
      </c>
      <c r="C20" s="260"/>
      <c r="D20" s="260"/>
      <c r="E20" s="260"/>
      <c r="F20" s="136"/>
      <c r="G20" s="738">
        <f>SUM(J20,X20:AA20)</f>
        <v>24689</v>
      </c>
      <c r="H20" s="737"/>
      <c r="I20" s="737"/>
      <c r="J20" s="736">
        <f>SUM(L20,V20)</f>
        <v>15397</v>
      </c>
      <c r="K20" s="736"/>
      <c r="L20" s="736">
        <f t="shared" si="0"/>
        <v>12314</v>
      </c>
      <c r="M20" s="736"/>
      <c r="N20" s="736">
        <v>7310</v>
      </c>
      <c r="O20" s="736"/>
      <c r="P20" s="736">
        <v>2490</v>
      </c>
      <c r="Q20" s="736"/>
      <c r="R20" s="736">
        <v>372</v>
      </c>
      <c r="S20" s="736"/>
      <c r="T20" s="736">
        <v>2142</v>
      </c>
      <c r="U20" s="736"/>
      <c r="V20" s="736">
        <v>3083</v>
      </c>
      <c r="W20" s="736"/>
      <c r="X20" s="736">
        <v>220</v>
      </c>
      <c r="Y20" s="736"/>
      <c r="Z20" s="736">
        <v>9072</v>
      </c>
      <c r="AA20" s="736"/>
    </row>
    <row r="21" spans="1:54" ht="21.95" customHeight="1" thickBot="1">
      <c r="A21" s="261"/>
      <c r="B21" s="261" t="s">
        <v>800</v>
      </c>
      <c r="C21" s="262"/>
      <c r="D21" s="262"/>
      <c r="E21" s="262"/>
      <c r="F21" s="137"/>
      <c r="G21" s="738">
        <f>SUM(J21,X21:AA21)</f>
        <v>50024</v>
      </c>
      <c r="H21" s="737"/>
      <c r="I21" s="737"/>
      <c r="J21" s="736">
        <f>SUM(L21,V21)</f>
        <v>40375</v>
      </c>
      <c r="K21" s="736"/>
      <c r="L21" s="736">
        <f t="shared" si="0"/>
        <v>27890</v>
      </c>
      <c r="M21" s="736"/>
      <c r="N21" s="736">
        <v>14620</v>
      </c>
      <c r="O21" s="736"/>
      <c r="P21" s="736">
        <v>7925</v>
      </c>
      <c r="Q21" s="736"/>
      <c r="R21" s="736">
        <v>785</v>
      </c>
      <c r="S21" s="736"/>
      <c r="T21" s="736">
        <v>4560</v>
      </c>
      <c r="U21" s="736"/>
      <c r="V21" s="736">
        <v>12485</v>
      </c>
      <c r="W21" s="736"/>
      <c r="X21" s="736">
        <v>577</v>
      </c>
      <c r="Y21" s="736"/>
      <c r="Z21" s="736">
        <v>9072</v>
      </c>
      <c r="AA21" s="736"/>
    </row>
    <row r="22" spans="1:54" ht="21.95" customHeight="1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727" t="s">
        <v>894</v>
      </c>
      <c r="W22" s="785"/>
      <c r="X22" s="785"/>
      <c r="Y22" s="785"/>
      <c r="Z22" s="785"/>
      <c r="AA22" s="785"/>
    </row>
    <row r="23" spans="1:54" ht="18" customHeight="1">
      <c r="V23" s="615" t="s">
        <v>929</v>
      </c>
      <c r="W23" s="615"/>
      <c r="X23" s="615"/>
      <c r="Y23" s="615"/>
      <c r="Z23" s="615"/>
      <c r="AA23" s="615"/>
    </row>
    <row r="24" spans="1:54" ht="12" customHeight="1"/>
    <row r="25" spans="1:54" ht="16.5" customHeight="1" thickBot="1">
      <c r="B25" s="371"/>
      <c r="C25" s="371"/>
      <c r="D25" s="371"/>
      <c r="E25" s="371"/>
      <c r="F25" s="371"/>
      <c r="G25" s="796" t="s">
        <v>982</v>
      </c>
      <c r="H25" s="796"/>
      <c r="I25" s="796"/>
      <c r="J25" s="796"/>
      <c r="K25" s="796"/>
      <c r="L25" s="796"/>
      <c r="M25" s="796"/>
      <c r="N25" s="796"/>
      <c r="O25" s="796"/>
      <c r="P25" s="796"/>
      <c r="Q25" s="796"/>
      <c r="R25" s="796"/>
      <c r="S25" s="796"/>
      <c r="T25" s="796"/>
      <c r="U25" s="796"/>
      <c r="V25" s="796"/>
      <c r="W25" s="796"/>
      <c r="Y25" s="756" t="s">
        <v>172</v>
      </c>
      <c r="Z25" s="696"/>
      <c r="AA25" s="696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</row>
    <row r="26" spans="1:54" ht="21.95" customHeight="1">
      <c r="A26" s="775" t="s">
        <v>621</v>
      </c>
      <c r="B26" s="775"/>
      <c r="C26" s="775"/>
      <c r="D26" s="775"/>
      <c r="E26" s="775"/>
      <c r="F26" s="775"/>
      <c r="G26" s="774" t="s">
        <v>622</v>
      </c>
      <c r="H26" s="775"/>
      <c r="I26" s="775"/>
      <c r="J26" s="775"/>
      <c r="K26" s="775"/>
      <c r="L26" s="797"/>
      <c r="M26" s="774" t="s">
        <v>623</v>
      </c>
      <c r="N26" s="775"/>
      <c r="O26" s="775"/>
      <c r="P26" s="775"/>
      <c r="Q26" s="775"/>
      <c r="R26" s="579" t="s">
        <v>878</v>
      </c>
      <c r="S26" s="579"/>
      <c r="T26" s="579"/>
      <c r="U26" s="579"/>
      <c r="V26" s="579"/>
      <c r="W26" s="780" t="s">
        <v>624</v>
      </c>
      <c r="X26" s="781"/>
      <c r="Y26" s="781"/>
      <c r="Z26" s="781"/>
      <c r="AA26" s="781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</row>
    <row r="27" spans="1:54" ht="21.95" customHeight="1">
      <c r="A27" s="777"/>
      <c r="B27" s="777"/>
      <c r="C27" s="777"/>
      <c r="D27" s="777"/>
      <c r="E27" s="777"/>
      <c r="F27" s="777"/>
      <c r="G27" s="776"/>
      <c r="H27" s="777"/>
      <c r="I27" s="777"/>
      <c r="J27" s="777"/>
      <c r="K27" s="777"/>
      <c r="L27" s="798"/>
      <c r="M27" s="776"/>
      <c r="N27" s="777"/>
      <c r="O27" s="777"/>
      <c r="P27" s="777"/>
      <c r="Q27" s="777"/>
      <c r="R27" s="766"/>
      <c r="S27" s="766"/>
      <c r="T27" s="766"/>
      <c r="U27" s="766"/>
      <c r="V27" s="766"/>
      <c r="W27" s="782" t="s">
        <v>877</v>
      </c>
      <c r="X27" s="783"/>
      <c r="Y27" s="783"/>
      <c r="Z27" s="783"/>
      <c r="AA27" s="783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</row>
    <row r="28" spans="1:54" ht="21.95" customHeight="1">
      <c r="A28" s="800" t="s">
        <v>964</v>
      </c>
      <c r="B28" s="800"/>
      <c r="C28" s="800"/>
      <c r="D28" s="800"/>
      <c r="E28" s="800"/>
      <c r="F28" s="266"/>
      <c r="G28" s="799">
        <f>SUM(G30,G34,G40,G48,G50)</f>
        <v>55394</v>
      </c>
      <c r="H28" s="778"/>
      <c r="I28" s="778"/>
      <c r="J28" s="778"/>
      <c r="K28" s="778"/>
      <c r="L28" s="290"/>
      <c r="M28" s="778">
        <f>SUM(M30,M34,M40,M48,M50)</f>
        <v>115006</v>
      </c>
      <c r="N28" s="778"/>
      <c r="O28" s="778"/>
      <c r="P28" s="778"/>
      <c r="Q28" s="290"/>
      <c r="R28" s="779">
        <f>SUM(R30,R34,R40,R48,R50)</f>
        <v>52544</v>
      </c>
      <c r="S28" s="779"/>
      <c r="T28" s="779"/>
      <c r="U28" s="779"/>
      <c r="V28" s="240"/>
      <c r="W28" s="784">
        <v>2.08</v>
      </c>
      <c r="X28" s="784"/>
      <c r="Y28" s="784"/>
      <c r="Z28" s="784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</row>
    <row r="29" spans="1:54" ht="21.95" customHeight="1">
      <c r="A29" s="360"/>
      <c r="B29" s="369"/>
      <c r="C29" s="369"/>
      <c r="D29" s="369"/>
      <c r="E29" s="369"/>
      <c r="F29" s="369"/>
      <c r="G29" s="291"/>
      <c r="H29" s="369"/>
      <c r="I29" s="369"/>
      <c r="J29" s="369"/>
      <c r="K29" s="369"/>
      <c r="L29" s="369"/>
      <c r="M29" s="238"/>
      <c r="N29" s="238"/>
      <c r="O29" s="238"/>
      <c r="P29" s="238"/>
      <c r="Q29" s="238"/>
      <c r="R29" s="238"/>
      <c r="T29" s="238"/>
      <c r="U29" s="238"/>
      <c r="W29" s="294"/>
      <c r="X29" s="294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</row>
    <row r="30" spans="1:54" ht="21.95" customHeight="1">
      <c r="A30" s="792" t="s">
        <v>625</v>
      </c>
      <c r="B30" s="792"/>
      <c r="C30" s="792"/>
      <c r="D30" s="792"/>
      <c r="E30" s="792"/>
      <c r="F30" s="792"/>
      <c r="G30" s="795">
        <f>SUM(G31:I32)</f>
        <v>234</v>
      </c>
      <c r="H30" s="779"/>
      <c r="I30" s="779"/>
      <c r="J30" s="779"/>
      <c r="K30" s="779"/>
      <c r="L30" s="370"/>
      <c r="M30" s="779">
        <f>SUM(M31:O32)</f>
        <v>466</v>
      </c>
      <c r="N30" s="595"/>
      <c r="O30" s="595"/>
      <c r="P30" s="595"/>
      <c r="Q30" s="240"/>
      <c r="R30" s="779">
        <f>SUM(R31:U32)</f>
        <v>330</v>
      </c>
      <c r="S30" s="779"/>
      <c r="T30" s="779"/>
      <c r="U30" s="779"/>
      <c r="W30" s="784">
        <v>1.99</v>
      </c>
      <c r="X30" s="595"/>
      <c r="Y30" s="595"/>
      <c r="Z30" s="595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</row>
    <row r="31" spans="1:54" ht="21.95" customHeight="1">
      <c r="A31" s="744" t="s">
        <v>965</v>
      </c>
      <c r="B31" s="744"/>
      <c r="C31" s="744"/>
      <c r="D31" s="744"/>
      <c r="E31" s="744"/>
      <c r="F31" s="744"/>
      <c r="G31" s="738">
        <v>163</v>
      </c>
      <c r="H31" s="595"/>
      <c r="I31" s="595"/>
      <c r="J31" s="595"/>
      <c r="K31" s="595"/>
      <c r="L31" s="364"/>
      <c r="M31" s="737">
        <v>336</v>
      </c>
      <c r="N31" s="595"/>
      <c r="O31" s="595"/>
      <c r="P31" s="595"/>
      <c r="Q31" s="238"/>
      <c r="R31" s="737">
        <v>250</v>
      </c>
      <c r="S31" s="595"/>
      <c r="T31" s="595"/>
      <c r="U31" s="595"/>
      <c r="W31" s="746">
        <v>2.06</v>
      </c>
      <c r="X31" s="595"/>
      <c r="Y31" s="595"/>
      <c r="Z31" s="595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</row>
    <row r="32" spans="1:54" ht="21.95" customHeight="1">
      <c r="A32" s="744" t="s">
        <v>966</v>
      </c>
      <c r="B32" s="744"/>
      <c r="C32" s="744"/>
      <c r="D32" s="744"/>
      <c r="E32" s="744"/>
      <c r="F32" s="744"/>
      <c r="G32" s="738">
        <v>71</v>
      </c>
      <c r="H32" s="595"/>
      <c r="I32" s="595"/>
      <c r="J32" s="595"/>
      <c r="K32" s="595"/>
      <c r="L32" s="364"/>
      <c r="M32" s="737">
        <v>130</v>
      </c>
      <c r="N32" s="595"/>
      <c r="O32" s="595"/>
      <c r="P32" s="595"/>
      <c r="Q32" s="238"/>
      <c r="R32" s="737">
        <v>80</v>
      </c>
      <c r="S32" s="595"/>
      <c r="T32" s="595"/>
      <c r="U32" s="595"/>
      <c r="W32" s="746">
        <v>1.83</v>
      </c>
      <c r="X32" s="595"/>
      <c r="Y32" s="595"/>
      <c r="Z32" s="595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</row>
    <row r="33" spans="1:54" ht="17.25">
      <c r="A33" s="360"/>
      <c r="B33" s="369"/>
      <c r="C33" s="369"/>
      <c r="D33" s="369"/>
      <c r="E33" s="369"/>
      <c r="F33" s="369"/>
      <c r="G33" s="291"/>
      <c r="H33" s="369"/>
      <c r="I33" s="369"/>
      <c r="J33" s="369"/>
      <c r="K33" s="369"/>
      <c r="L33" s="364"/>
      <c r="M33" s="238"/>
      <c r="N33" s="238"/>
      <c r="O33" s="238"/>
      <c r="P33" s="238"/>
      <c r="Q33" s="238"/>
      <c r="R33" s="238"/>
      <c r="T33" s="238"/>
      <c r="U33" s="238"/>
      <c r="W33" s="294"/>
      <c r="X33" s="294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</row>
    <row r="34" spans="1:54" ht="17.25">
      <c r="A34" s="801" t="s">
        <v>626</v>
      </c>
      <c r="B34" s="801"/>
      <c r="C34" s="801"/>
      <c r="D34" s="801"/>
      <c r="E34" s="801"/>
      <c r="F34" s="801"/>
      <c r="G34" s="795">
        <f>SUM(G35:I38)</f>
        <v>226</v>
      </c>
      <c r="H34" s="595"/>
      <c r="I34" s="595"/>
      <c r="J34" s="595"/>
      <c r="K34" s="595"/>
      <c r="L34" s="370"/>
      <c r="M34" s="779">
        <f>SUM(M35:O38)</f>
        <v>803</v>
      </c>
      <c r="N34" s="595"/>
      <c r="O34" s="595"/>
      <c r="P34" s="595"/>
      <c r="Q34" s="240"/>
      <c r="R34" s="779">
        <f>SUM(R35:U38)</f>
        <v>608</v>
      </c>
      <c r="S34" s="595"/>
      <c r="T34" s="595"/>
      <c r="U34" s="595"/>
      <c r="W34" s="784">
        <v>3.55</v>
      </c>
      <c r="X34" s="595"/>
      <c r="Y34" s="595"/>
      <c r="Z34" s="595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</row>
    <row r="35" spans="1:54" ht="21.75" customHeight="1">
      <c r="A35" s="744" t="s">
        <v>967</v>
      </c>
      <c r="B35" s="744"/>
      <c r="C35" s="744"/>
      <c r="D35" s="744"/>
      <c r="E35" s="744"/>
      <c r="F35" s="744"/>
      <c r="G35" s="738">
        <v>95</v>
      </c>
      <c r="H35" s="595"/>
      <c r="I35" s="595"/>
      <c r="J35" s="595"/>
      <c r="K35" s="595"/>
      <c r="L35" s="364"/>
      <c r="M35" s="737">
        <v>348</v>
      </c>
      <c r="N35" s="595"/>
      <c r="O35" s="595"/>
      <c r="P35" s="595"/>
      <c r="Q35" s="238"/>
      <c r="R35" s="737">
        <v>268</v>
      </c>
      <c r="S35" s="595"/>
      <c r="T35" s="595"/>
      <c r="U35" s="595"/>
      <c r="W35" s="746">
        <v>3.66</v>
      </c>
      <c r="X35" s="595"/>
      <c r="Y35" s="595"/>
      <c r="Z35" s="595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</row>
    <row r="36" spans="1:54" ht="21.95" customHeight="1">
      <c r="A36" s="744" t="s">
        <v>968</v>
      </c>
      <c r="B36" s="744"/>
      <c r="C36" s="744"/>
      <c r="D36" s="744"/>
      <c r="E36" s="744"/>
      <c r="F36" s="744"/>
      <c r="G36" s="738">
        <v>61</v>
      </c>
      <c r="H36" s="595"/>
      <c r="I36" s="595"/>
      <c r="J36" s="595"/>
      <c r="K36" s="595"/>
      <c r="L36" s="364"/>
      <c r="M36" s="737">
        <v>200</v>
      </c>
      <c r="N36" s="595"/>
      <c r="O36" s="595"/>
      <c r="P36" s="595"/>
      <c r="Q36" s="238"/>
      <c r="R36" s="737">
        <v>144</v>
      </c>
      <c r="S36" s="595"/>
      <c r="T36" s="595"/>
      <c r="U36" s="595"/>
      <c r="W36" s="746">
        <v>3.28</v>
      </c>
      <c r="X36" s="595"/>
      <c r="Y36" s="595"/>
      <c r="Z36" s="595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</row>
    <row r="37" spans="1:54" ht="21.95" customHeight="1">
      <c r="A37" s="744" t="s">
        <v>969</v>
      </c>
      <c r="B37" s="744"/>
      <c r="C37" s="744"/>
      <c r="D37" s="744"/>
      <c r="E37" s="744"/>
      <c r="F37" s="744"/>
      <c r="G37" s="738">
        <v>10</v>
      </c>
      <c r="H37" s="595"/>
      <c r="I37" s="595"/>
      <c r="J37" s="595"/>
      <c r="K37" s="595"/>
      <c r="L37" s="364"/>
      <c r="M37" s="737">
        <v>38</v>
      </c>
      <c r="N37" s="595"/>
      <c r="O37" s="595"/>
      <c r="P37" s="595"/>
      <c r="Q37" s="238"/>
      <c r="R37" s="737">
        <v>33</v>
      </c>
      <c r="S37" s="595"/>
      <c r="T37" s="595"/>
      <c r="U37" s="595"/>
      <c r="W37" s="746">
        <v>3.8</v>
      </c>
      <c r="X37" s="595"/>
      <c r="Y37" s="595"/>
      <c r="Z37" s="595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</row>
    <row r="38" spans="1:54" ht="21.95" customHeight="1">
      <c r="A38" s="791" t="s">
        <v>970</v>
      </c>
      <c r="B38" s="791"/>
      <c r="C38" s="791"/>
      <c r="D38" s="791"/>
      <c r="E38" s="791"/>
      <c r="F38" s="802"/>
      <c r="G38" s="738">
        <v>60</v>
      </c>
      <c r="H38" s="595"/>
      <c r="I38" s="595"/>
      <c r="J38" s="595"/>
      <c r="K38" s="595"/>
      <c r="L38" s="364"/>
      <c r="M38" s="737">
        <v>217</v>
      </c>
      <c r="N38" s="595"/>
      <c r="O38" s="595"/>
      <c r="P38" s="595"/>
      <c r="Q38" s="238"/>
      <c r="R38" s="737">
        <v>163</v>
      </c>
      <c r="S38" s="595"/>
      <c r="T38" s="595"/>
      <c r="U38" s="595"/>
      <c r="W38" s="746">
        <v>3.62</v>
      </c>
      <c r="X38" s="595"/>
      <c r="Y38" s="595"/>
      <c r="Z38" s="595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</row>
    <row r="39" spans="1:54" ht="21.95" customHeight="1">
      <c r="A39" s="360"/>
      <c r="B39" s="369"/>
      <c r="C39" s="369"/>
      <c r="D39" s="369"/>
      <c r="E39" s="369"/>
      <c r="F39" s="369"/>
      <c r="G39" s="291"/>
      <c r="H39" s="369"/>
      <c r="I39" s="369"/>
      <c r="J39" s="369"/>
      <c r="K39" s="369"/>
      <c r="L39" s="364"/>
      <c r="M39" s="238"/>
      <c r="N39" s="238"/>
      <c r="O39" s="238"/>
      <c r="P39" s="238"/>
      <c r="Q39" s="238"/>
      <c r="R39" s="238"/>
      <c r="T39" s="238"/>
      <c r="U39" s="238"/>
      <c r="W39" s="294"/>
      <c r="X39" s="294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</row>
    <row r="40" spans="1:54" ht="21.95" customHeight="1">
      <c r="A40" s="792" t="s">
        <v>627</v>
      </c>
      <c r="B40" s="792"/>
      <c r="C40" s="792"/>
      <c r="D40" s="792"/>
      <c r="E40" s="792"/>
      <c r="F40" s="792"/>
      <c r="G40" s="795">
        <f>SUM(G41:I46)</f>
        <v>30268</v>
      </c>
      <c r="H40" s="595"/>
      <c r="I40" s="595"/>
      <c r="J40" s="595"/>
      <c r="K40" s="595"/>
      <c r="L40" s="370"/>
      <c r="M40" s="779">
        <f>SUM(M41:O46)</f>
        <v>76253</v>
      </c>
      <c r="N40" s="595"/>
      <c r="O40" s="595"/>
      <c r="P40" s="595"/>
      <c r="Q40" s="240"/>
      <c r="R40" s="779">
        <f>SUM(R41:U46)</f>
        <v>47418</v>
      </c>
      <c r="S40" s="595"/>
      <c r="T40" s="595"/>
      <c r="U40" s="595"/>
      <c r="W40" s="784">
        <v>2.52</v>
      </c>
      <c r="X40" s="595"/>
      <c r="Y40" s="595"/>
      <c r="Z40" s="595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</row>
    <row r="41" spans="1:54" ht="17.25">
      <c r="A41" s="744" t="s">
        <v>980</v>
      </c>
      <c r="B41" s="744"/>
      <c r="C41" s="744"/>
      <c r="D41" s="744"/>
      <c r="E41" s="744"/>
      <c r="F41" s="744"/>
      <c r="G41" s="738">
        <v>2478</v>
      </c>
      <c r="H41" s="595"/>
      <c r="I41" s="595"/>
      <c r="J41" s="595"/>
      <c r="K41" s="595"/>
      <c r="L41" s="364"/>
      <c r="M41" s="737">
        <v>5354</v>
      </c>
      <c r="N41" s="595"/>
      <c r="O41" s="595"/>
      <c r="P41" s="595"/>
      <c r="Q41" s="238"/>
      <c r="R41" s="737">
        <v>3539</v>
      </c>
      <c r="S41" s="595"/>
      <c r="T41" s="595"/>
      <c r="U41" s="595"/>
      <c r="W41" s="746">
        <v>2.16</v>
      </c>
      <c r="X41" s="595"/>
      <c r="Y41" s="595"/>
      <c r="Z41" s="595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299"/>
      <c r="BB41" s="299"/>
    </row>
    <row r="42" spans="1:54" ht="21" customHeight="1">
      <c r="A42" s="744" t="s">
        <v>979</v>
      </c>
      <c r="B42" s="744"/>
      <c r="C42" s="744"/>
      <c r="D42" s="744"/>
      <c r="E42" s="744"/>
      <c r="F42" s="744"/>
      <c r="G42" s="738">
        <v>26107</v>
      </c>
      <c r="H42" s="595"/>
      <c r="I42" s="595"/>
      <c r="J42" s="595"/>
      <c r="K42" s="595"/>
      <c r="L42" s="364"/>
      <c r="M42" s="737">
        <v>65099</v>
      </c>
      <c r="N42" s="595"/>
      <c r="O42" s="595"/>
      <c r="P42" s="595"/>
      <c r="Q42" s="238"/>
      <c r="R42" s="737">
        <v>39671</v>
      </c>
      <c r="S42" s="595"/>
      <c r="T42" s="595"/>
      <c r="U42" s="595"/>
      <c r="W42" s="746">
        <v>2.4900000000000002</v>
      </c>
      <c r="X42" s="595"/>
      <c r="Y42" s="595"/>
      <c r="Z42" s="595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</row>
    <row r="43" spans="1:54" ht="21.95" customHeight="1">
      <c r="A43" s="793" t="s">
        <v>971</v>
      </c>
      <c r="B43" s="793"/>
      <c r="C43" s="793"/>
      <c r="D43" s="793"/>
      <c r="E43" s="793"/>
      <c r="F43" s="793"/>
      <c r="G43" s="738">
        <v>1199</v>
      </c>
      <c r="H43" s="595"/>
      <c r="I43" s="595"/>
      <c r="J43" s="595"/>
      <c r="K43" s="595"/>
      <c r="L43" s="364"/>
      <c r="M43" s="737">
        <v>4119</v>
      </c>
      <c r="N43" s="595"/>
      <c r="O43" s="595"/>
      <c r="P43" s="595"/>
      <c r="Q43" s="238"/>
      <c r="R43" s="737">
        <v>2990</v>
      </c>
      <c r="S43" s="595"/>
      <c r="T43" s="595"/>
      <c r="U43" s="595"/>
      <c r="W43" s="746">
        <v>3.44</v>
      </c>
      <c r="X43" s="595"/>
      <c r="Y43" s="595"/>
      <c r="Z43" s="595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9"/>
      <c r="AY43" s="299"/>
      <c r="AZ43" s="299"/>
      <c r="BA43" s="299"/>
      <c r="BB43" s="299"/>
    </row>
    <row r="44" spans="1:54" ht="21.95" customHeight="1">
      <c r="A44" s="744" t="s">
        <v>972</v>
      </c>
      <c r="B44" s="744"/>
      <c r="C44" s="744"/>
      <c r="D44" s="744"/>
      <c r="E44" s="744"/>
      <c r="F44" s="744"/>
      <c r="G44" s="291"/>
      <c r="H44" s="369"/>
      <c r="I44" s="369"/>
      <c r="J44" s="369"/>
      <c r="K44" s="369"/>
      <c r="L44" s="364"/>
      <c r="M44" s="238"/>
      <c r="N44" s="238"/>
      <c r="O44" s="238"/>
      <c r="P44" s="238"/>
      <c r="Q44" s="238"/>
      <c r="R44" s="238"/>
      <c r="T44" s="238"/>
      <c r="U44" s="238"/>
      <c r="W44" s="294"/>
      <c r="X44" s="294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299"/>
      <c r="AV44" s="299"/>
      <c r="AW44" s="299"/>
      <c r="AX44" s="299"/>
      <c r="AY44" s="299"/>
      <c r="AZ44" s="299"/>
      <c r="BA44" s="299"/>
      <c r="BB44" s="299"/>
    </row>
    <row r="45" spans="1:54" ht="21.95" customHeight="1">
      <c r="A45" s="794" t="s">
        <v>971</v>
      </c>
      <c r="B45" s="794"/>
      <c r="C45" s="794"/>
      <c r="D45" s="794"/>
      <c r="E45" s="794"/>
      <c r="F45" s="794"/>
      <c r="G45" s="738">
        <v>484</v>
      </c>
      <c r="H45" s="595"/>
      <c r="I45" s="595"/>
      <c r="J45" s="595"/>
      <c r="K45" s="595"/>
      <c r="L45" s="364"/>
      <c r="M45" s="737">
        <v>1681</v>
      </c>
      <c r="N45" s="737"/>
      <c r="O45" s="737"/>
      <c r="P45" s="737"/>
      <c r="Q45" s="238"/>
      <c r="R45" s="737">
        <v>1218</v>
      </c>
      <c r="S45" s="595"/>
      <c r="T45" s="595"/>
      <c r="U45" s="595"/>
      <c r="W45" s="746">
        <v>3.47</v>
      </c>
      <c r="X45" s="595"/>
      <c r="Y45" s="595"/>
      <c r="Z45" s="595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299"/>
      <c r="AV45" s="299"/>
      <c r="AW45" s="299"/>
      <c r="AX45" s="299"/>
      <c r="AY45" s="299"/>
      <c r="AZ45" s="299"/>
      <c r="BA45" s="299"/>
      <c r="BB45" s="299"/>
    </row>
    <row r="46" spans="1:54" ht="21.95" customHeight="1">
      <c r="A46" s="794" t="s">
        <v>973</v>
      </c>
      <c r="B46" s="794"/>
      <c r="C46" s="794"/>
      <c r="D46" s="794"/>
      <c r="E46" s="794"/>
      <c r="F46" s="794"/>
      <c r="G46" s="291"/>
      <c r="H46" s="369"/>
      <c r="I46" s="369"/>
      <c r="J46" s="369"/>
      <c r="K46" s="369"/>
      <c r="L46" s="364"/>
      <c r="M46" s="238"/>
      <c r="N46" s="238"/>
      <c r="O46" s="238"/>
      <c r="P46" s="238"/>
      <c r="Q46" s="238"/>
      <c r="R46" s="238"/>
      <c r="T46" s="238"/>
      <c r="U46" s="238"/>
      <c r="W46" s="294"/>
      <c r="X46" s="294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299"/>
      <c r="AV46" s="299"/>
      <c r="AW46" s="299"/>
      <c r="AX46" s="299"/>
      <c r="AY46" s="299"/>
      <c r="AZ46" s="299"/>
      <c r="BA46" s="299"/>
      <c r="BB46" s="299"/>
    </row>
    <row r="47" spans="1:54" ht="21.95" customHeight="1">
      <c r="A47" s="360"/>
      <c r="B47" s="369"/>
      <c r="C47" s="369"/>
      <c r="D47" s="369"/>
      <c r="E47" s="369"/>
      <c r="F47" s="369"/>
      <c r="G47" s="291"/>
      <c r="H47" s="369"/>
      <c r="I47" s="369"/>
      <c r="J47" s="369"/>
      <c r="K47" s="369"/>
      <c r="L47" s="364"/>
      <c r="M47" s="238"/>
      <c r="N47" s="238"/>
      <c r="O47" s="238"/>
      <c r="P47" s="238"/>
      <c r="Q47" s="238"/>
      <c r="R47" s="238"/>
      <c r="T47" s="238"/>
      <c r="U47" s="238"/>
      <c r="W47" s="294"/>
      <c r="X47" s="294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299"/>
      <c r="BB47" s="299"/>
    </row>
    <row r="48" spans="1:54" ht="21.95" customHeight="1">
      <c r="A48" s="792" t="s">
        <v>628</v>
      </c>
      <c r="B48" s="792"/>
      <c r="C48" s="792"/>
      <c r="D48" s="792"/>
      <c r="E48" s="792"/>
      <c r="F48" s="792"/>
      <c r="G48" s="795">
        <v>21473</v>
      </c>
      <c r="H48" s="595"/>
      <c r="I48" s="595"/>
      <c r="J48" s="595"/>
      <c r="K48" s="595"/>
      <c r="L48" s="370"/>
      <c r="M48" s="779">
        <v>31813</v>
      </c>
      <c r="N48" s="595"/>
      <c r="O48" s="595"/>
      <c r="P48" s="595"/>
      <c r="Q48" s="240"/>
      <c r="R48" s="779">
        <v>69</v>
      </c>
      <c r="S48" s="595"/>
      <c r="T48" s="595"/>
      <c r="U48" s="595"/>
      <c r="W48" s="784">
        <v>1.48</v>
      </c>
      <c r="X48" s="595"/>
      <c r="Y48" s="595"/>
      <c r="Z48" s="595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299"/>
    </row>
    <row r="49" spans="1:54" ht="21.95" customHeight="1">
      <c r="A49" s="360"/>
      <c r="B49" s="369"/>
      <c r="C49" s="369"/>
      <c r="D49" s="369"/>
      <c r="E49" s="369"/>
      <c r="F49" s="369"/>
      <c r="G49" s="291"/>
      <c r="H49" s="369"/>
      <c r="I49" s="369"/>
      <c r="J49" s="369"/>
      <c r="K49" s="369"/>
      <c r="L49" s="364"/>
      <c r="M49" s="238"/>
      <c r="N49" s="238"/>
      <c r="O49" s="238"/>
      <c r="P49" s="238"/>
      <c r="Q49" s="238"/>
      <c r="R49" s="238"/>
      <c r="T49" s="238"/>
      <c r="U49" s="238"/>
      <c r="W49" s="294"/>
      <c r="X49" s="294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</row>
    <row r="50" spans="1:54" ht="21.95" customHeight="1">
      <c r="A50" s="792" t="s">
        <v>629</v>
      </c>
      <c r="B50" s="792"/>
      <c r="C50" s="792"/>
      <c r="D50" s="792"/>
      <c r="E50" s="792"/>
      <c r="F50" s="792"/>
      <c r="G50" s="795">
        <v>3193</v>
      </c>
      <c r="H50" s="595"/>
      <c r="I50" s="595"/>
      <c r="J50" s="595"/>
      <c r="K50" s="595"/>
      <c r="L50" s="370"/>
      <c r="M50" s="779">
        <v>5671</v>
      </c>
      <c r="N50" s="595"/>
      <c r="O50" s="595"/>
      <c r="P50" s="595"/>
      <c r="Q50" s="240"/>
      <c r="R50" s="779">
        <v>4119</v>
      </c>
      <c r="S50" s="595"/>
      <c r="T50" s="595"/>
      <c r="U50" s="595"/>
      <c r="W50" s="784">
        <v>1.78</v>
      </c>
      <c r="X50" s="595"/>
      <c r="Y50" s="595"/>
      <c r="Z50" s="595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299"/>
      <c r="BB50" s="299"/>
    </row>
    <row r="51" spans="1:54" ht="21.95" customHeight="1" thickBot="1">
      <c r="A51" s="267"/>
      <c r="B51" s="267"/>
      <c r="C51" s="267"/>
      <c r="D51" s="267"/>
      <c r="E51" s="267"/>
      <c r="F51" s="267"/>
      <c r="G51" s="292"/>
      <c r="H51" s="267"/>
      <c r="I51" s="267"/>
      <c r="J51" s="267"/>
      <c r="K51" s="267"/>
      <c r="L51" s="374"/>
      <c r="M51" s="293"/>
      <c r="N51" s="293"/>
      <c r="O51" s="293"/>
      <c r="P51" s="788"/>
      <c r="Q51" s="788"/>
      <c r="R51" s="788"/>
      <c r="S51" s="788"/>
      <c r="T51" s="788"/>
      <c r="U51" s="788"/>
      <c r="V51" s="789"/>
      <c r="W51" s="789"/>
      <c r="X51" s="789"/>
      <c r="Y51" s="267"/>
      <c r="Z51" s="267"/>
      <c r="AA51" s="267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299"/>
      <c r="BB51" s="299"/>
    </row>
    <row r="52" spans="1:54" ht="21.95" customHeight="1">
      <c r="A52" s="369"/>
      <c r="B52" s="369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220"/>
      <c r="N52" s="220"/>
      <c r="O52" s="220"/>
      <c r="P52" s="220"/>
      <c r="Q52" s="220"/>
      <c r="R52" s="220"/>
      <c r="S52" s="220"/>
      <c r="T52" s="727" t="s">
        <v>894</v>
      </c>
      <c r="U52" s="727"/>
      <c r="V52" s="727"/>
      <c r="W52" s="727"/>
      <c r="X52" s="727"/>
      <c r="Y52" s="727"/>
      <c r="Z52" s="727"/>
      <c r="AA52" s="727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</row>
    <row r="53" spans="1:54" ht="21.95" customHeight="1">
      <c r="A53" s="790"/>
      <c r="B53" s="791"/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615" t="s">
        <v>929</v>
      </c>
      <c r="U53" s="615"/>
      <c r="V53" s="615"/>
      <c r="W53" s="615"/>
      <c r="X53" s="615"/>
      <c r="Y53" s="615"/>
      <c r="Z53" s="615"/>
      <c r="AA53" s="615"/>
      <c r="AB53" s="305"/>
      <c r="AC53" s="305"/>
      <c r="AD53" s="305"/>
      <c r="AE53" s="305"/>
      <c r="AF53" s="305"/>
      <c r="AG53" s="305"/>
      <c r="AH53" s="305"/>
      <c r="AI53" s="305"/>
    </row>
  </sheetData>
  <mergeCells count="269">
    <mergeCell ref="T52:AA52"/>
    <mergeCell ref="T53:AA53"/>
    <mergeCell ref="G2:W2"/>
    <mergeCell ref="G25:W25"/>
    <mergeCell ref="A26:F27"/>
    <mergeCell ref="G26:L27"/>
    <mergeCell ref="G28:K28"/>
    <mergeCell ref="G30:K30"/>
    <mergeCell ref="G31:K31"/>
    <mergeCell ref="G32:K32"/>
    <mergeCell ref="G34:K34"/>
    <mergeCell ref="A28:E28"/>
    <mergeCell ref="A31:F31"/>
    <mergeCell ref="A32:F32"/>
    <mergeCell ref="A34:F34"/>
    <mergeCell ref="A35:F35"/>
    <mergeCell ref="A36:F36"/>
    <mergeCell ref="A38:F38"/>
    <mergeCell ref="A37:F37"/>
    <mergeCell ref="A30:F30"/>
    <mergeCell ref="G35:K35"/>
    <mergeCell ref="G36:K36"/>
    <mergeCell ref="G37:K37"/>
    <mergeCell ref="G38:K38"/>
    <mergeCell ref="P51:R51"/>
    <mergeCell ref="S51:U51"/>
    <mergeCell ref="V51:X51"/>
    <mergeCell ref="A53:S53"/>
    <mergeCell ref="A40:F40"/>
    <mergeCell ref="A41:F41"/>
    <mergeCell ref="A42:F42"/>
    <mergeCell ref="A43:F43"/>
    <mergeCell ref="A44:F44"/>
    <mergeCell ref="A45:F45"/>
    <mergeCell ref="A46:F46"/>
    <mergeCell ref="A48:F48"/>
    <mergeCell ref="A50:F50"/>
    <mergeCell ref="G40:K40"/>
    <mergeCell ref="G41:K41"/>
    <mergeCell ref="G42:K42"/>
    <mergeCell ref="G43:K43"/>
    <mergeCell ref="G45:K45"/>
    <mergeCell ref="G48:K48"/>
    <mergeCell ref="G50:K50"/>
    <mergeCell ref="M50:P50"/>
    <mergeCell ref="R50:U50"/>
    <mergeCell ref="W50:Z50"/>
    <mergeCell ref="M48:P48"/>
    <mergeCell ref="R48:U48"/>
    <mergeCell ref="W48:Z48"/>
    <mergeCell ref="M45:P45"/>
    <mergeCell ref="R45:U45"/>
    <mergeCell ref="W45:Z45"/>
    <mergeCell ref="M43:P43"/>
    <mergeCell ref="R43:U43"/>
    <mergeCell ref="W43:Z43"/>
    <mergeCell ref="M41:P41"/>
    <mergeCell ref="M42:P42"/>
    <mergeCell ref="R41:U41"/>
    <mergeCell ref="R42:U42"/>
    <mergeCell ref="W41:Z41"/>
    <mergeCell ref="W42:Z42"/>
    <mergeCell ref="M40:P40"/>
    <mergeCell ref="R40:U40"/>
    <mergeCell ref="W40:Z40"/>
    <mergeCell ref="M37:P37"/>
    <mergeCell ref="M38:P38"/>
    <mergeCell ref="R37:U37"/>
    <mergeCell ref="R38:U38"/>
    <mergeCell ref="W37:Z37"/>
    <mergeCell ref="W38:Z38"/>
    <mergeCell ref="M35:P35"/>
    <mergeCell ref="M36:P36"/>
    <mergeCell ref="R35:U35"/>
    <mergeCell ref="R36:U36"/>
    <mergeCell ref="W35:Z35"/>
    <mergeCell ref="W36:Z36"/>
    <mergeCell ref="M34:P34"/>
    <mergeCell ref="R34:U34"/>
    <mergeCell ref="W34:Z34"/>
    <mergeCell ref="M31:P31"/>
    <mergeCell ref="M32:P32"/>
    <mergeCell ref="R31:U31"/>
    <mergeCell ref="R32:U32"/>
    <mergeCell ref="W31:Z31"/>
    <mergeCell ref="W32:Z32"/>
    <mergeCell ref="M30:P30"/>
    <mergeCell ref="R30:U30"/>
    <mergeCell ref="W30:Z30"/>
    <mergeCell ref="J21:K21"/>
    <mergeCell ref="G21:I21"/>
    <mergeCell ref="L21:M21"/>
    <mergeCell ref="G19:I19"/>
    <mergeCell ref="N20:O20"/>
    <mergeCell ref="J20:K20"/>
    <mergeCell ref="Y25:AA25"/>
    <mergeCell ref="G18:I18"/>
    <mergeCell ref="L19:M19"/>
    <mergeCell ref="L20:M20"/>
    <mergeCell ref="R18:S18"/>
    <mergeCell ref="P20:Q20"/>
    <mergeCell ref="Z18:AA18"/>
    <mergeCell ref="X18:Y18"/>
    <mergeCell ref="T21:U21"/>
    <mergeCell ref="N21:O21"/>
    <mergeCell ref="N18:O18"/>
    <mergeCell ref="N19:O19"/>
    <mergeCell ref="R21:S21"/>
    <mergeCell ref="P18:Q18"/>
    <mergeCell ref="R20:S20"/>
    <mergeCell ref="P19:Q19"/>
    <mergeCell ref="V18:W18"/>
    <mergeCell ref="R19:S19"/>
    <mergeCell ref="G17:I17"/>
    <mergeCell ref="J18:K18"/>
    <mergeCell ref="J19:K19"/>
    <mergeCell ref="L18:M18"/>
    <mergeCell ref="J17:K17"/>
    <mergeCell ref="G20:I20"/>
    <mergeCell ref="Z10:AA10"/>
    <mergeCell ref="Z11:AA11"/>
    <mergeCell ref="V12:W12"/>
    <mergeCell ref="V13:W13"/>
    <mergeCell ref="R10:S10"/>
    <mergeCell ref="X10:Y10"/>
    <mergeCell ref="Z12:AA12"/>
    <mergeCell ref="V15:W15"/>
    <mergeCell ref="T16:U16"/>
    <mergeCell ref="Z13:AA13"/>
    <mergeCell ref="Z14:AA14"/>
    <mergeCell ref="V16:W16"/>
    <mergeCell ref="T13:U13"/>
    <mergeCell ref="Z16:AA16"/>
    <mergeCell ref="Z15:AA15"/>
    <mergeCell ref="T15:U15"/>
    <mergeCell ref="T10:U10"/>
    <mergeCell ref="X13:Y13"/>
    <mergeCell ref="T14:U14"/>
    <mergeCell ref="V14:W14"/>
    <mergeCell ref="L16:M16"/>
    <mergeCell ref="X14:Y14"/>
    <mergeCell ref="N16:O16"/>
    <mergeCell ref="R14:S14"/>
    <mergeCell ref="Z17:AA17"/>
    <mergeCell ref="G16:I16"/>
    <mergeCell ref="N13:O13"/>
    <mergeCell ref="N14:O14"/>
    <mergeCell ref="J15:K15"/>
    <mergeCell ref="J13:K13"/>
    <mergeCell ref="J14:K14"/>
    <mergeCell ref="J16:K16"/>
    <mergeCell ref="L15:M15"/>
    <mergeCell ref="G14:I14"/>
    <mergeCell ref="N15:O15"/>
    <mergeCell ref="P15:Q15"/>
    <mergeCell ref="P13:Q13"/>
    <mergeCell ref="L17:M17"/>
    <mergeCell ref="N17:O17"/>
    <mergeCell ref="V17:W17"/>
    <mergeCell ref="P16:Q16"/>
    <mergeCell ref="P17:Q17"/>
    <mergeCell ref="T18:U18"/>
    <mergeCell ref="T20:U20"/>
    <mergeCell ref="V23:AA23"/>
    <mergeCell ref="X19:Y19"/>
    <mergeCell ref="V20:W20"/>
    <mergeCell ref="Z20:AA20"/>
    <mergeCell ref="Z19:AA19"/>
    <mergeCell ref="X21:Y21"/>
    <mergeCell ref="Z21:AA21"/>
    <mergeCell ref="X20:Y20"/>
    <mergeCell ref="V19:W19"/>
    <mergeCell ref="P21:Q21"/>
    <mergeCell ref="M26:Q27"/>
    <mergeCell ref="M28:P28"/>
    <mergeCell ref="R26:V27"/>
    <mergeCell ref="R28:U28"/>
    <mergeCell ref="W26:AA26"/>
    <mergeCell ref="W27:AA27"/>
    <mergeCell ref="W28:Z28"/>
    <mergeCell ref="L10:M10"/>
    <mergeCell ref="P14:Q14"/>
    <mergeCell ref="V22:AA22"/>
    <mergeCell ref="V21:W21"/>
    <mergeCell ref="X11:Y11"/>
    <mergeCell ref="X16:Y16"/>
    <mergeCell ref="X17:Y17"/>
    <mergeCell ref="T17:U17"/>
    <mergeCell ref="R15:S15"/>
    <mergeCell ref="X15:Y15"/>
    <mergeCell ref="R17:S17"/>
    <mergeCell ref="R12:S12"/>
    <mergeCell ref="X12:Y12"/>
    <mergeCell ref="R16:S16"/>
    <mergeCell ref="T19:U19"/>
    <mergeCell ref="R13:S13"/>
    <mergeCell ref="T12:U12"/>
    <mergeCell ref="N11:O11"/>
    <mergeCell ref="X8:Y8"/>
    <mergeCell ref="V8:W8"/>
    <mergeCell ref="R9:S9"/>
    <mergeCell ref="T9:U9"/>
    <mergeCell ref="V9:W9"/>
    <mergeCell ref="V10:W10"/>
    <mergeCell ref="P11:Q11"/>
    <mergeCell ref="N9:O9"/>
    <mergeCell ref="T11:U11"/>
    <mergeCell ref="V11:W11"/>
    <mergeCell ref="R11:S11"/>
    <mergeCell ref="N10:O10"/>
    <mergeCell ref="Z9:AA9"/>
    <mergeCell ref="X9:Y9"/>
    <mergeCell ref="R8:S8"/>
    <mergeCell ref="P8:Q8"/>
    <mergeCell ref="J8:K8"/>
    <mergeCell ref="T8:U8"/>
    <mergeCell ref="Z8:AA8"/>
    <mergeCell ref="P9:Q9"/>
    <mergeCell ref="V6:W6"/>
    <mergeCell ref="V7:W7"/>
    <mergeCell ref="X3:Y7"/>
    <mergeCell ref="V4:W4"/>
    <mergeCell ref="L4:U4"/>
    <mergeCell ref="N8:O8"/>
    <mergeCell ref="P5:Q5"/>
    <mergeCell ref="L8:M8"/>
    <mergeCell ref="V5:W5"/>
    <mergeCell ref="L5:M7"/>
    <mergeCell ref="L9:M9"/>
    <mergeCell ref="J9:K9"/>
    <mergeCell ref="G3:I7"/>
    <mergeCell ref="A1:AA1"/>
    <mergeCell ref="Y2:AA2"/>
    <mergeCell ref="J3:W3"/>
    <mergeCell ref="Z3:AA7"/>
    <mergeCell ref="A3:F7"/>
    <mergeCell ref="T6:U6"/>
    <mergeCell ref="J4:K7"/>
    <mergeCell ref="T5:U5"/>
    <mergeCell ref="T7:U7"/>
    <mergeCell ref="R5:S5"/>
    <mergeCell ref="R6:S6"/>
    <mergeCell ref="N5:O5"/>
    <mergeCell ref="N6:O6"/>
    <mergeCell ref="N7:O7"/>
    <mergeCell ref="P6:Q6"/>
    <mergeCell ref="P7:Q7"/>
    <mergeCell ref="R7:S7"/>
    <mergeCell ref="G8:I8"/>
    <mergeCell ref="G9:I9"/>
    <mergeCell ref="A11:E11"/>
    <mergeCell ref="A8:E8"/>
    <mergeCell ref="A9:E9"/>
    <mergeCell ref="G11:I11"/>
    <mergeCell ref="A10:E10"/>
    <mergeCell ref="G10:I10"/>
    <mergeCell ref="G15:I15"/>
    <mergeCell ref="G13:I13"/>
    <mergeCell ref="J10:K10"/>
    <mergeCell ref="L14:M14"/>
    <mergeCell ref="L13:M13"/>
    <mergeCell ref="L11:M11"/>
    <mergeCell ref="J11:K11"/>
    <mergeCell ref="P10:Q10"/>
    <mergeCell ref="P12:Q12"/>
    <mergeCell ref="N12:O12"/>
    <mergeCell ref="G12:I12"/>
    <mergeCell ref="J12:K12"/>
    <mergeCell ref="L12:M1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4" firstPageNumber="9" orientation="portrait" r:id="rId1"/>
  <headerFooter scaleWithDoc="0" alignWithMargins="0">
    <oddFooter>&amp;C18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53"/>
  <sheetViews>
    <sheetView showGridLines="0" view="pageBreakPreview" topLeftCell="A8" zoomScale="60" zoomScaleNormal="90" workbookViewId="0"/>
  </sheetViews>
  <sheetFormatPr defaultColWidth="6.625" defaultRowHeight="21.95" customHeight="1"/>
  <cols>
    <col min="1" max="8" width="3.625" style="360" customWidth="1"/>
    <col min="9" max="9" width="6.625" style="360" customWidth="1"/>
    <col min="10" max="10" width="3.625" style="360" customWidth="1"/>
    <col min="11" max="11" width="3.875" style="360" customWidth="1"/>
    <col min="12" max="12" width="1.25" style="360" customWidth="1"/>
    <col min="13" max="17" width="6.375" style="360" customWidth="1"/>
    <col min="18" max="18" width="6.875" style="360" customWidth="1"/>
    <col min="19" max="20" width="6.375" style="360" customWidth="1"/>
    <col min="21" max="21" width="3.5" style="360" customWidth="1"/>
    <col min="22" max="23" width="6.375" style="360" customWidth="1"/>
    <col min="24" max="24" width="2.75" style="360" customWidth="1"/>
    <col min="25" max="28" width="6.625" style="360"/>
    <col min="29" max="29" width="25.125" style="360" bestFit="1" customWidth="1"/>
    <col min="30" max="30" width="13" style="360" bestFit="1" customWidth="1"/>
    <col min="31" max="31" width="14.125" style="360" bestFit="1" customWidth="1"/>
    <col min="32" max="32" width="6.625" style="360"/>
    <col min="33" max="33" width="8.375" style="360" bestFit="1" customWidth="1"/>
    <col min="34" max="16384" width="6.625" style="360"/>
  </cols>
  <sheetData>
    <row r="3" spans="1:33" ht="21.95" customHeight="1" thickBot="1">
      <c r="A3" s="719"/>
      <c r="B3" s="720"/>
      <c r="C3" s="720"/>
      <c r="D3" s="720"/>
      <c r="E3" s="720"/>
      <c r="F3" s="720"/>
      <c r="G3" s="720"/>
      <c r="H3" s="720"/>
      <c r="I3" s="838" t="s">
        <v>983</v>
      </c>
      <c r="J3" s="838"/>
      <c r="K3" s="838"/>
      <c r="L3" s="838"/>
      <c r="M3" s="838"/>
      <c r="N3" s="838"/>
      <c r="O3" s="838"/>
      <c r="P3" s="838"/>
      <c r="Q3" s="838"/>
      <c r="R3" s="838"/>
      <c r="S3" s="838"/>
      <c r="T3" s="838"/>
      <c r="U3" s="622" t="s">
        <v>172</v>
      </c>
      <c r="V3" s="622"/>
      <c r="W3" s="622"/>
      <c r="X3" s="622"/>
    </row>
    <row r="4" spans="1:33" ht="21.95" customHeight="1">
      <c r="A4" s="775" t="s">
        <v>691</v>
      </c>
      <c r="B4" s="775"/>
      <c r="C4" s="775"/>
      <c r="D4" s="775"/>
      <c r="E4" s="775"/>
      <c r="F4" s="775"/>
      <c r="G4" s="775"/>
      <c r="H4" s="775"/>
      <c r="I4" s="774" t="s">
        <v>610</v>
      </c>
      <c r="J4" s="775"/>
      <c r="K4" s="775"/>
      <c r="L4" s="797"/>
      <c r="M4" s="774" t="s">
        <v>611</v>
      </c>
      <c r="N4" s="775"/>
      <c r="O4" s="797"/>
      <c r="P4" s="780" t="s">
        <v>613</v>
      </c>
      <c r="Q4" s="781"/>
      <c r="R4" s="812"/>
      <c r="S4" s="780" t="s">
        <v>613</v>
      </c>
      <c r="T4" s="781"/>
      <c r="U4" s="781"/>
      <c r="V4" s="780" t="s">
        <v>612</v>
      </c>
      <c r="W4" s="781"/>
      <c r="X4" s="781"/>
    </row>
    <row r="5" spans="1:33" ht="21.95" customHeight="1">
      <c r="A5" s="777"/>
      <c r="B5" s="777"/>
      <c r="C5" s="777"/>
      <c r="D5" s="777"/>
      <c r="E5" s="777"/>
      <c r="F5" s="777"/>
      <c r="G5" s="777"/>
      <c r="H5" s="777"/>
      <c r="I5" s="776"/>
      <c r="J5" s="777"/>
      <c r="K5" s="777"/>
      <c r="L5" s="798"/>
      <c r="M5" s="776"/>
      <c r="N5" s="777"/>
      <c r="O5" s="798"/>
      <c r="P5" s="782" t="s">
        <v>477</v>
      </c>
      <c r="Q5" s="783"/>
      <c r="R5" s="813"/>
      <c r="S5" s="816" t="s">
        <v>614</v>
      </c>
      <c r="T5" s="817"/>
      <c r="U5" s="817"/>
      <c r="V5" s="816" t="s">
        <v>614</v>
      </c>
      <c r="W5" s="817"/>
      <c r="X5" s="817"/>
    </row>
    <row r="6" spans="1:33" ht="21.95" customHeight="1">
      <c r="A6" s="266" t="s">
        <v>765</v>
      </c>
      <c r="B6" s="266"/>
      <c r="C6" s="266"/>
      <c r="D6" s="266"/>
      <c r="E6" s="266"/>
      <c r="F6" s="266"/>
      <c r="G6" s="266"/>
      <c r="H6" s="266"/>
      <c r="I6" s="795">
        <v>55394</v>
      </c>
      <c r="J6" s="779"/>
      <c r="K6" s="779"/>
      <c r="L6" s="779"/>
      <c r="M6" s="778">
        <v>115006</v>
      </c>
      <c r="N6" s="778"/>
      <c r="O6" s="778"/>
      <c r="P6" s="815">
        <f>M6/I6</f>
        <v>2.0761454309130953</v>
      </c>
      <c r="Q6" s="815"/>
      <c r="R6" s="815"/>
      <c r="S6" s="836" t="s">
        <v>898</v>
      </c>
      <c r="T6" s="836"/>
      <c r="U6" s="836"/>
      <c r="V6" s="836" t="s">
        <v>898</v>
      </c>
      <c r="W6" s="836"/>
      <c r="X6" s="836"/>
    </row>
    <row r="7" spans="1:33" ht="21.95" customHeight="1">
      <c r="A7" s="289"/>
      <c r="I7" s="834"/>
      <c r="J7" s="571"/>
      <c r="K7" s="571"/>
      <c r="L7" s="571"/>
      <c r="M7" s="308"/>
      <c r="N7" s="308"/>
      <c r="O7" s="377"/>
      <c r="P7" s="362"/>
      <c r="Q7" s="308"/>
      <c r="R7" s="377"/>
      <c r="S7" s="378"/>
      <c r="T7" s="365"/>
      <c r="U7" s="315"/>
      <c r="V7" s="379"/>
      <c r="W7" s="351"/>
      <c r="X7" s="379"/>
      <c r="AC7" s="45"/>
      <c r="AD7" s="45"/>
      <c r="AE7" s="45"/>
    </row>
    <row r="8" spans="1:33" ht="21.95" customHeight="1">
      <c r="A8" s="792" t="s">
        <v>615</v>
      </c>
      <c r="B8" s="792"/>
      <c r="C8" s="792"/>
      <c r="D8" s="792"/>
      <c r="E8" s="792"/>
      <c r="F8" s="792"/>
      <c r="G8" s="792"/>
      <c r="H8" s="792"/>
      <c r="I8" s="795">
        <f>SUM(I9:L14)</f>
        <v>54510</v>
      </c>
      <c r="J8" s="779"/>
      <c r="K8" s="779"/>
      <c r="L8" s="779"/>
      <c r="M8" s="818">
        <f>SUM(M9:O14)</f>
        <v>113613</v>
      </c>
      <c r="N8" s="818"/>
      <c r="O8" s="818"/>
      <c r="P8" s="819">
        <f>M8/I8</f>
        <v>2.0842597688497522</v>
      </c>
      <c r="Q8" s="819"/>
      <c r="R8" s="819"/>
      <c r="S8" s="837" t="s">
        <v>898</v>
      </c>
      <c r="T8" s="837"/>
      <c r="U8" s="837"/>
      <c r="V8" s="839" t="s">
        <v>898</v>
      </c>
      <c r="W8" s="839"/>
      <c r="X8" s="839"/>
      <c r="AC8" s="46"/>
      <c r="AD8" s="47"/>
      <c r="AE8" s="48"/>
      <c r="AG8" s="360" t="e">
        <f t="shared" ref="AG8:AG14" si="0">S8/P8</f>
        <v>#VALUE!</v>
      </c>
    </row>
    <row r="9" spans="1:33" ht="21.95" customHeight="1">
      <c r="B9" s="744" t="s">
        <v>616</v>
      </c>
      <c r="C9" s="744"/>
      <c r="D9" s="744"/>
      <c r="E9" s="744"/>
      <c r="F9" s="744"/>
      <c r="G9" s="744"/>
      <c r="H9" s="744"/>
      <c r="I9" s="738">
        <v>27460</v>
      </c>
      <c r="J9" s="737"/>
      <c r="K9" s="737"/>
      <c r="L9" s="737"/>
      <c r="M9" s="736">
        <v>66802</v>
      </c>
      <c r="N9" s="736"/>
      <c r="O9" s="736"/>
      <c r="P9" s="735">
        <v>2.4300000000000002</v>
      </c>
      <c r="Q9" s="735"/>
      <c r="R9" s="735"/>
      <c r="S9" s="837" t="s">
        <v>898</v>
      </c>
      <c r="T9" s="837"/>
      <c r="U9" s="837"/>
      <c r="V9" s="839" t="s">
        <v>898</v>
      </c>
      <c r="W9" s="839"/>
      <c r="X9" s="839"/>
      <c r="AC9" s="49"/>
      <c r="AD9" s="47"/>
      <c r="AE9" s="48"/>
      <c r="AG9" s="360" t="e">
        <f t="shared" si="0"/>
        <v>#VALUE!</v>
      </c>
    </row>
    <row r="10" spans="1:33" ht="21.95" customHeight="1">
      <c r="B10" s="744" t="s">
        <v>609</v>
      </c>
      <c r="C10" s="744"/>
      <c r="D10" s="744"/>
      <c r="E10" s="744"/>
      <c r="F10" s="744"/>
      <c r="G10" s="744"/>
      <c r="H10" s="744"/>
      <c r="I10" s="738">
        <v>2824</v>
      </c>
      <c r="J10" s="737"/>
      <c r="K10" s="737"/>
      <c r="L10" s="737"/>
      <c r="M10" s="736">
        <v>5738</v>
      </c>
      <c r="N10" s="736"/>
      <c r="O10" s="736"/>
      <c r="P10" s="735">
        <v>2.0299999999999998</v>
      </c>
      <c r="Q10" s="735"/>
      <c r="R10" s="735"/>
      <c r="S10" s="837" t="s">
        <v>898</v>
      </c>
      <c r="T10" s="837"/>
      <c r="U10" s="837"/>
      <c r="V10" s="839" t="s">
        <v>898</v>
      </c>
      <c r="W10" s="839"/>
      <c r="X10" s="839"/>
      <c r="AC10" s="49"/>
      <c r="AD10" s="47"/>
      <c r="AE10" s="48"/>
      <c r="AG10" s="360" t="e">
        <f t="shared" si="0"/>
        <v>#VALUE!</v>
      </c>
    </row>
    <row r="11" spans="1:33" ht="21.95" customHeight="1">
      <c r="B11" s="744" t="s">
        <v>617</v>
      </c>
      <c r="C11" s="744"/>
      <c r="D11" s="744"/>
      <c r="E11" s="744"/>
      <c r="F11" s="744"/>
      <c r="G11" s="744"/>
      <c r="H11" s="744"/>
      <c r="I11" s="738">
        <v>22553</v>
      </c>
      <c r="J11" s="737"/>
      <c r="K11" s="737"/>
      <c r="L11" s="737"/>
      <c r="M11" s="736">
        <v>37973</v>
      </c>
      <c r="N11" s="736"/>
      <c r="O11" s="736"/>
      <c r="P11" s="735">
        <v>1.68</v>
      </c>
      <c r="Q11" s="735"/>
      <c r="R11" s="735"/>
      <c r="S11" s="837" t="s">
        <v>898</v>
      </c>
      <c r="T11" s="837"/>
      <c r="U11" s="837"/>
      <c r="V11" s="839" t="s">
        <v>898</v>
      </c>
      <c r="W11" s="839"/>
      <c r="X11" s="839"/>
      <c r="AC11" s="49"/>
      <c r="AD11" s="47"/>
      <c r="AE11" s="48"/>
      <c r="AG11" s="360" t="e">
        <f t="shared" si="0"/>
        <v>#VALUE!</v>
      </c>
    </row>
    <row r="12" spans="1:33" ht="21.95" customHeight="1">
      <c r="B12" s="744" t="s">
        <v>618</v>
      </c>
      <c r="C12" s="744"/>
      <c r="D12" s="744"/>
      <c r="E12" s="744"/>
      <c r="F12" s="744"/>
      <c r="G12" s="744"/>
      <c r="H12" s="744"/>
      <c r="I12" s="738">
        <v>1021</v>
      </c>
      <c r="J12" s="737"/>
      <c r="K12" s="737"/>
      <c r="L12" s="737"/>
      <c r="M12" s="736">
        <v>2057</v>
      </c>
      <c r="N12" s="736"/>
      <c r="O12" s="736"/>
      <c r="P12" s="735">
        <v>2.0099999999999998</v>
      </c>
      <c r="Q12" s="735"/>
      <c r="R12" s="735"/>
      <c r="S12" s="837" t="s">
        <v>898</v>
      </c>
      <c r="T12" s="837"/>
      <c r="U12" s="837"/>
      <c r="V12" s="839" t="s">
        <v>898</v>
      </c>
      <c r="W12" s="839"/>
      <c r="X12" s="839"/>
      <c r="AC12" s="49"/>
      <c r="AD12" s="47"/>
      <c r="AE12" s="48"/>
      <c r="AG12" s="360" t="e">
        <f t="shared" si="0"/>
        <v>#VALUE!</v>
      </c>
    </row>
    <row r="13" spans="1:33" ht="21.95" customHeight="1">
      <c r="B13" s="744" t="s">
        <v>619</v>
      </c>
      <c r="C13" s="744"/>
      <c r="D13" s="744"/>
      <c r="E13" s="744"/>
      <c r="F13" s="744"/>
      <c r="G13" s="744"/>
      <c r="H13" s="744"/>
      <c r="I13" s="738">
        <v>649</v>
      </c>
      <c r="J13" s="737"/>
      <c r="K13" s="737"/>
      <c r="L13" s="737"/>
      <c r="M13" s="736">
        <v>1034</v>
      </c>
      <c r="N13" s="736"/>
      <c r="O13" s="736"/>
      <c r="P13" s="735">
        <v>1.59</v>
      </c>
      <c r="Q13" s="735"/>
      <c r="R13" s="735"/>
      <c r="S13" s="837" t="s">
        <v>898</v>
      </c>
      <c r="T13" s="837"/>
      <c r="U13" s="837"/>
      <c r="V13" s="839" t="s">
        <v>898</v>
      </c>
      <c r="W13" s="839"/>
      <c r="X13" s="839"/>
      <c r="AC13" s="49"/>
      <c r="AD13" s="47"/>
      <c r="AE13" s="48"/>
      <c r="AG13" s="360" t="e">
        <f t="shared" si="0"/>
        <v>#VALUE!</v>
      </c>
    </row>
    <row r="14" spans="1:33" ht="21.95" customHeight="1">
      <c r="B14" s="744" t="s">
        <v>946</v>
      </c>
      <c r="C14" s="744"/>
      <c r="D14" s="744"/>
      <c r="E14" s="744"/>
      <c r="F14" s="744"/>
      <c r="G14" s="744"/>
      <c r="H14" s="744"/>
      <c r="I14" s="738">
        <v>3</v>
      </c>
      <c r="J14" s="737"/>
      <c r="K14" s="737"/>
      <c r="L14" s="737"/>
      <c r="M14" s="835">
        <v>9</v>
      </c>
      <c r="N14" s="835"/>
      <c r="O14" s="835"/>
      <c r="P14" s="735">
        <v>0.33</v>
      </c>
      <c r="Q14" s="735"/>
      <c r="R14" s="735"/>
      <c r="S14" s="837" t="s">
        <v>898</v>
      </c>
      <c r="T14" s="837"/>
      <c r="U14" s="837"/>
      <c r="V14" s="839" t="s">
        <v>898</v>
      </c>
      <c r="W14" s="839"/>
      <c r="X14" s="839"/>
      <c r="AC14" s="49"/>
      <c r="AD14" s="47"/>
      <c r="AE14" s="48"/>
      <c r="AG14" s="360" t="e">
        <f t="shared" si="0"/>
        <v>#VALUE!</v>
      </c>
    </row>
    <row r="15" spans="1:33" ht="21.95" customHeight="1">
      <c r="A15" s="370"/>
      <c r="B15" s="306"/>
      <c r="C15" s="306"/>
      <c r="D15" s="306"/>
      <c r="E15" s="306"/>
      <c r="F15" s="306"/>
      <c r="G15" s="306"/>
      <c r="H15" s="306"/>
      <c r="I15" s="820"/>
      <c r="J15" s="685"/>
      <c r="K15" s="685"/>
      <c r="L15" s="685"/>
      <c r="M15" s="308"/>
      <c r="N15" s="308"/>
      <c r="O15" s="377"/>
      <c r="P15" s="362"/>
      <c r="Q15" s="308"/>
      <c r="R15" s="377"/>
      <c r="S15" s="378"/>
      <c r="T15" s="365"/>
      <c r="U15" s="315"/>
      <c r="V15" s="379"/>
      <c r="W15" s="351"/>
      <c r="X15" s="379"/>
    </row>
    <row r="16" spans="1:33" ht="21.95" customHeight="1">
      <c r="A16" s="792" t="s">
        <v>620</v>
      </c>
      <c r="B16" s="792"/>
      <c r="C16" s="792"/>
      <c r="D16" s="792"/>
      <c r="E16" s="792"/>
      <c r="F16" s="792"/>
      <c r="G16" s="792"/>
      <c r="H16" s="792"/>
      <c r="I16" s="795">
        <v>884</v>
      </c>
      <c r="J16" s="779"/>
      <c r="K16" s="779"/>
      <c r="L16" s="779"/>
      <c r="M16" s="818">
        <v>1393</v>
      </c>
      <c r="N16" s="818"/>
      <c r="O16" s="818"/>
      <c r="P16" s="819">
        <v>1.58</v>
      </c>
      <c r="Q16" s="819"/>
      <c r="R16" s="819"/>
      <c r="S16" s="839" t="s">
        <v>898</v>
      </c>
      <c r="T16" s="839"/>
      <c r="U16" s="839"/>
      <c r="V16" s="839" t="s">
        <v>898</v>
      </c>
      <c r="W16" s="839"/>
      <c r="X16" s="839"/>
    </row>
    <row r="17" spans="1:28" ht="21.95" customHeight="1" thickBot="1">
      <c r="A17" s="297"/>
      <c r="B17" s="267"/>
      <c r="C17" s="267"/>
      <c r="D17" s="267"/>
      <c r="E17" s="267"/>
      <c r="F17" s="267"/>
      <c r="G17" s="267"/>
      <c r="H17" s="267"/>
      <c r="I17" s="840"/>
      <c r="J17" s="841"/>
      <c r="K17" s="841"/>
      <c r="L17" s="841"/>
      <c r="M17" s="293"/>
      <c r="N17" s="293"/>
      <c r="O17" s="267"/>
      <c r="P17" s="293"/>
      <c r="Q17" s="293"/>
      <c r="R17" s="267"/>
      <c r="S17" s="807"/>
      <c r="T17" s="807"/>
      <c r="U17" s="805"/>
      <c r="V17" s="805"/>
      <c r="W17" s="806"/>
      <c r="X17" s="806"/>
    </row>
    <row r="18" spans="1:28" ht="21.95" customHeight="1">
      <c r="A18" s="309" t="s">
        <v>922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3"/>
      <c r="N18" s="312"/>
      <c r="O18" s="221"/>
      <c r="P18" s="221"/>
      <c r="Q18" s="221"/>
      <c r="R18" s="368"/>
      <c r="S18" s="368"/>
      <c r="T18" s="727" t="s">
        <v>894</v>
      </c>
      <c r="U18" s="727"/>
      <c r="V18" s="727"/>
      <c r="W18" s="727"/>
      <c r="X18" s="727"/>
      <c r="Y18" s="299"/>
    </row>
    <row r="19" spans="1:28" ht="21.95" customHeight="1">
      <c r="A19" s="299"/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615" t="s">
        <v>929</v>
      </c>
      <c r="T19" s="615"/>
      <c r="U19" s="615"/>
      <c r="V19" s="615"/>
      <c r="W19" s="615"/>
      <c r="X19" s="615"/>
    </row>
    <row r="20" spans="1:28" ht="21.95" customHeight="1">
      <c r="A20" s="307"/>
      <c r="K20" s="242"/>
      <c r="L20" s="242"/>
      <c r="M20" s="242"/>
      <c r="N20" s="242"/>
      <c r="O20" s="242"/>
      <c r="P20" s="242"/>
      <c r="U20" s="324"/>
      <c r="V20" s="324"/>
      <c r="W20" s="324"/>
      <c r="X20" s="324"/>
    </row>
    <row r="23" spans="1:28" ht="21.95" customHeight="1">
      <c r="A23" s="755" t="s">
        <v>978</v>
      </c>
      <c r="B23" s="755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</row>
    <row r="24" spans="1:28" ht="21.95" customHeight="1" thickBot="1">
      <c r="A24" s="810"/>
      <c r="B24" s="811"/>
      <c r="C24" s="811"/>
      <c r="D24" s="811"/>
      <c r="E24" s="811"/>
      <c r="F24" s="811"/>
      <c r="G24" s="811"/>
      <c r="H24" s="811"/>
      <c r="I24" s="811"/>
      <c r="J24" s="811"/>
      <c r="V24" s="622" t="s">
        <v>172</v>
      </c>
      <c r="W24" s="623"/>
      <c r="X24" s="623"/>
      <c r="Z24" s="299"/>
      <c r="AA24" s="299"/>
      <c r="AB24" s="299"/>
    </row>
    <row r="25" spans="1:28" ht="21.95" customHeight="1">
      <c r="A25" s="775" t="s">
        <v>690</v>
      </c>
      <c r="B25" s="775"/>
      <c r="C25" s="775"/>
      <c r="D25" s="775"/>
      <c r="E25" s="775"/>
      <c r="F25" s="775"/>
      <c r="G25" s="775"/>
      <c r="H25" s="775"/>
      <c r="I25" s="774" t="s">
        <v>557</v>
      </c>
      <c r="J25" s="775"/>
      <c r="K25" s="775"/>
      <c r="L25" s="774" t="s">
        <v>977</v>
      </c>
      <c r="M25" s="775"/>
      <c r="N25" s="775"/>
      <c r="O25" s="774" t="s">
        <v>588</v>
      </c>
      <c r="P25" s="797"/>
      <c r="Q25" s="780" t="s">
        <v>589</v>
      </c>
      <c r="R25" s="812"/>
      <c r="S25" s="780" t="s">
        <v>589</v>
      </c>
      <c r="T25" s="781"/>
      <c r="U25" s="812"/>
      <c r="V25" s="774" t="s">
        <v>590</v>
      </c>
      <c r="W25" s="775"/>
      <c r="X25" s="775"/>
      <c r="Y25" s="369"/>
      <c r="Z25" s="299"/>
      <c r="AA25" s="299"/>
      <c r="AB25" s="299"/>
    </row>
    <row r="26" spans="1:28" ht="21.95" customHeight="1">
      <c r="A26" s="777"/>
      <c r="B26" s="777"/>
      <c r="C26" s="777"/>
      <c r="D26" s="777"/>
      <c r="E26" s="777"/>
      <c r="F26" s="777"/>
      <c r="G26" s="777"/>
      <c r="H26" s="777"/>
      <c r="I26" s="820"/>
      <c r="J26" s="685"/>
      <c r="K26" s="685"/>
      <c r="L26" s="820"/>
      <c r="M26" s="685"/>
      <c r="N26" s="685"/>
      <c r="O26" s="776"/>
      <c r="P26" s="798"/>
      <c r="Q26" s="782" t="s">
        <v>591</v>
      </c>
      <c r="R26" s="813"/>
      <c r="S26" s="782" t="s">
        <v>592</v>
      </c>
      <c r="T26" s="783"/>
      <c r="U26" s="813"/>
      <c r="V26" s="776"/>
      <c r="W26" s="777"/>
      <c r="X26" s="777"/>
      <c r="Y26" s="369"/>
      <c r="Z26" s="299"/>
      <c r="AA26" s="299"/>
      <c r="AB26" s="299"/>
    </row>
    <row r="27" spans="1:28" ht="21.95" customHeight="1">
      <c r="A27" s="814" t="s">
        <v>593</v>
      </c>
      <c r="B27" s="814"/>
      <c r="C27" s="814"/>
      <c r="D27" s="814"/>
      <c r="E27" s="814"/>
      <c r="F27" s="814"/>
      <c r="G27" s="814"/>
      <c r="H27" s="814"/>
      <c r="I27" s="827">
        <f>SUM(I28:K49)</f>
        <v>53212</v>
      </c>
      <c r="J27" s="809"/>
      <c r="K27" s="809"/>
      <c r="L27" s="809">
        <f>SUM(L28:N49)</f>
        <v>41037</v>
      </c>
      <c r="M27" s="809"/>
      <c r="N27" s="809"/>
      <c r="O27" s="809">
        <f>SUM(O28:P49)</f>
        <v>2693</v>
      </c>
      <c r="P27" s="809"/>
      <c r="Q27" s="809">
        <f>SUM(Q28:R49)</f>
        <v>1341</v>
      </c>
      <c r="R27" s="809"/>
      <c r="S27" s="809">
        <f>SUM(S28:U49)</f>
        <v>3272</v>
      </c>
      <c r="T27" s="809"/>
      <c r="U27" s="809"/>
      <c r="V27" s="809">
        <f>SUM(V28:AA49)</f>
        <v>1470</v>
      </c>
      <c r="W27" s="809"/>
      <c r="X27" s="809"/>
      <c r="Y27" s="369"/>
      <c r="Z27" s="299"/>
      <c r="AA27" s="299"/>
      <c r="AB27" s="299"/>
    </row>
    <row r="28" spans="1:28" ht="21.95" customHeight="1">
      <c r="B28" s="348" t="s">
        <v>594</v>
      </c>
      <c r="C28" s="744" t="s">
        <v>828</v>
      </c>
      <c r="D28" s="744"/>
      <c r="E28" s="744"/>
      <c r="F28" s="744"/>
      <c r="G28" s="744"/>
      <c r="H28" s="744"/>
      <c r="I28" s="828">
        <v>549</v>
      </c>
      <c r="J28" s="803"/>
      <c r="K28" s="803"/>
      <c r="L28" s="803">
        <v>151</v>
      </c>
      <c r="M28" s="804"/>
      <c r="N28" s="804"/>
      <c r="O28" s="803">
        <v>16</v>
      </c>
      <c r="P28" s="803"/>
      <c r="Q28" s="803">
        <v>33</v>
      </c>
      <c r="R28" s="803"/>
      <c r="S28" s="803">
        <v>211</v>
      </c>
      <c r="T28" s="804"/>
      <c r="U28" s="804"/>
      <c r="V28" s="803">
        <v>137</v>
      </c>
      <c r="W28" s="803"/>
      <c r="X28" s="803"/>
      <c r="Y28" s="369"/>
      <c r="Z28" s="299"/>
      <c r="AA28" s="299"/>
      <c r="AB28" s="299"/>
    </row>
    <row r="29" spans="1:28" ht="21.95" customHeight="1">
      <c r="B29" s="348" t="s">
        <v>595</v>
      </c>
      <c r="C29" s="744" t="s">
        <v>597</v>
      </c>
      <c r="D29" s="744"/>
      <c r="E29" s="744"/>
      <c r="F29" s="744"/>
      <c r="G29" s="744"/>
      <c r="H29" s="744"/>
      <c r="I29" s="828">
        <v>60</v>
      </c>
      <c r="J29" s="829"/>
      <c r="K29" s="829"/>
      <c r="L29" s="803">
        <v>16</v>
      </c>
      <c r="M29" s="804"/>
      <c r="N29" s="804"/>
      <c r="O29" s="803">
        <v>1</v>
      </c>
      <c r="P29" s="803"/>
      <c r="Q29" s="803">
        <v>7</v>
      </c>
      <c r="R29" s="804"/>
      <c r="S29" s="803">
        <v>22</v>
      </c>
      <c r="T29" s="804"/>
      <c r="U29" s="804"/>
      <c r="V29" s="803">
        <v>14</v>
      </c>
      <c r="W29" s="803"/>
      <c r="X29" s="803"/>
      <c r="Y29" s="369"/>
      <c r="Z29" s="295"/>
      <c r="AA29" s="295"/>
    </row>
    <row r="30" spans="1:28" ht="21.95" customHeight="1">
      <c r="B30" s="348" t="s">
        <v>596</v>
      </c>
      <c r="C30" s="794" t="s">
        <v>832</v>
      </c>
      <c r="D30" s="794"/>
      <c r="E30" s="794"/>
      <c r="F30" s="794"/>
      <c r="G30" s="794"/>
      <c r="H30" s="794"/>
      <c r="I30" s="828">
        <v>1</v>
      </c>
      <c r="J30" s="829"/>
      <c r="K30" s="829"/>
      <c r="L30" s="803">
        <v>1</v>
      </c>
      <c r="M30" s="804"/>
      <c r="N30" s="804"/>
      <c r="O30" s="803" t="s">
        <v>911</v>
      </c>
      <c r="P30" s="803"/>
      <c r="Q30" s="803" t="s">
        <v>911</v>
      </c>
      <c r="R30" s="804"/>
      <c r="S30" s="803" t="s">
        <v>911</v>
      </c>
      <c r="T30" s="804"/>
      <c r="U30" s="804"/>
      <c r="V30" s="803" t="s">
        <v>911</v>
      </c>
      <c r="W30" s="803"/>
      <c r="X30" s="803"/>
      <c r="Y30" s="369"/>
      <c r="Z30" s="295"/>
      <c r="AA30" s="295"/>
    </row>
    <row r="31" spans="1:28" ht="21.95" customHeight="1">
      <c r="B31" s="348" t="s">
        <v>598</v>
      </c>
      <c r="C31" s="744" t="s">
        <v>600</v>
      </c>
      <c r="D31" s="744"/>
      <c r="E31" s="744"/>
      <c r="F31" s="744"/>
      <c r="G31" s="744"/>
      <c r="H31" s="744"/>
      <c r="I31" s="828">
        <v>3383</v>
      </c>
      <c r="J31" s="829"/>
      <c r="K31" s="829"/>
      <c r="L31" s="803">
        <v>2137</v>
      </c>
      <c r="M31" s="804"/>
      <c r="N31" s="804"/>
      <c r="O31" s="803">
        <v>475</v>
      </c>
      <c r="P31" s="803"/>
      <c r="Q31" s="803">
        <v>150</v>
      </c>
      <c r="R31" s="804"/>
      <c r="S31" s="803">
        <v>482</v>
      </c>
      <c r="T31" s="804"/>
      <c r="U31" s="804"/>
      <c r="V31" s="803">
        <v>121</v>
      </c>
      <c r="W31" s="803"/>
      <c r="X31" s="803"/>
      <c r="Y31" s="369"/>
      <c r="Z31" s="295"/>
      <c r="AA31" s="295"/>
    </row>
    <row r="32" spans="1:28" ht="21.95" customHeight="1">
      <c r="B32" s="348" t="s">
        <v>599</v>
      </c>
      <c r="C32" s="744" t="s">
        <v>602</v>
      </c>
      <c r="D32" s="744"/>
      <c r="E32" s="744"/>
      <c r="F32" s="744"/>
      <c r="G32" s="744"/>
      <c r="H32" s="744"/>
      <c r="I32" s="828">
        <v>3186</v>
      </c>
      <c r="J32" s="829"/>
      <c r="K32" s="829"/>
      <c r="L32" s="803">
        <v>2600</v>
      </c>
      <c r="M32" s="804"/>
      <c r="N32" s="804"/>
      <c r="O32" s="803">
        <v>239</v>
      </c>
      <c r="P32" s="803"/>
      <c r="Q32" s="803">
        <v>47</v>
      </c>
      <c r="R32" s="804"/>
      <c r="S32" s="803">
        <v>186</v>
      </c>
      <c r="T32" s="804"/>
      <c r="U32" s="804"/>
      <c r="V32" s="803">
        <v>55</v>
      </c>
      <c r="W32" s="803"/>
      <c r="X32" s="803"/>
      <c r="Y32" s="369"/>
      <c r="Z32" s="295"/>
      <c r="AA32" s="295"/>
    </row>
    <row r="33" spans="2:28" ht="21.95" customHeight="1">
      <c r="B33" s="348"/>
      <c r="C33" s="364"/>
      <c r="D33" s="364"/>
      <c r="E33" s="364"/>
      <c r="F33" s="364"/>
      <c r="G33" s="364"/>
      <c r="H33" s="364"/>
      <c r="I33" s="146"/>
      <c r="J33" s="296"/>
      <c r="K33" s="27"/>
      <c r="L33" s="832"/>
      <c r="M33" s="832"/>
      <c r="N33" s="832"/>
      <c r="O33" s="803"/>
      <c r="P33" s="803"/>
      <c r="Q33" s="27"/>
      <c r="R33" s="27"/>
      <c r="S33" s="27"/>
      <c r="T33" s="27"/>
      <c r="U33" s="27"/>
      <c r="V33" s="175"/>
      <c r="W33" s="175"/>
      <c r="X33" s="372"/>
      <c r="Y33" s="369"/>
      <c r="Z33" s="252"/>
      <c r="AA33" s="252"/>
    </row>
    <row r="34" spans="2:28" ht="21.95" customHeight="1">
      <c r="B34" s="348" t="s">
        <v>601</v>
      </c>
      <c r="C34" s="794" t="s">
        <v>604</v>
      </c>
      <c r="D34" s="794"/>
      <c r="E34" s="794"/>
      <c r="F34" s="794"/>
      <c r="G34" s="794"/>
      <c r="H34" s="794"/>
      <c r="I34" s="828">
        <v>243</v>
      </c>
      <c r="J34" s="829"/>
      <c r="K34" s="829"/>
      <c r="L34" s="803">
        <v>235</v>
      </c>
      <c r="M34" s="803"/>
      <c r="N34" s="803"/>
      <c r="O34" s="803">
        <v>7</v>
      </c>
      <c r="P34" s="803"/>
      <c r="Q34" s="803" t="s">
        <v>911</v>
      </c>
      <c r="R34" s="804"/>
      <c r="S34" s="803">
        <v>1</v>
      </c>
      <c r="T34" s="804"/>
      <c r="U34" s="804"/>
      <c r="V34" s="803" t="s">
        <v>911</v>
      </c>
      <c r="W34" s="803"/>
      <c r="X34" s="803"/>
      <c r="Y34" s="369"/>
      <c r="Z34" s="295"/>
      <c r="AA34" s="295"/>
    </row>
    <row r="35" spans="2:28" ht="21.95" customHeight="1">
      <c r="B35" s="348" t="s">
        <v>603</v>
      </c>
      <c r="C35" s="744" t="s">
        <v>669</v>
      </c>
      <c r="D35" s="744"/>
      <c r="E35" s="744"/>
      <c r="F35" s="744"/>
      <c r="G35" s="744"/>
      <c r="H35" s="744"/>
      <c r="I35" s="828">
        <v>665</v>
      </c>
      <c r="J35" s="829"/>
      <c r="K35" s="829"/>
      <c r="L35" s="803">
        <v>566</v>
      </c>
      <c r="M35" s="804"/>
      <c r="N35" s="804"/>
      <c r="O35" s="803">
        <v>53</v>
      </c>
      <c r="P35" s="803"/>
      <c r="Q35" s="803">
        <v>3</v>
      </c>
      <c r="R35" s="804"/>
      <c r="S35" s="803">
        <v>39</v>
      </c>
      <c r="T35" s="804"/>
      <c r="U35" s="804"/>
      <c r="V35" s="803">
        <v>2</v>
      </c>
      <c r="W35" s="803"/>
      <c r="X35" s="803"/>
      <c r="Y35" s="369"/>
      <c r="Z35" s="295"/>
      <c r="AA35" s="295"/>
    </row>
    <row r="36" spans="2:28" ht="21.95" customHeight="1">
      <c r="B36" s="348" t="s">
        <v>605</v>
      </c>
      <c r="C36" s="744" t="s">
        <v>833</v>
      </c>
      <c r="D36" s="744"/>
      <c r="E36" s="744"/>
      <c r="F36" s="744"/>
      <c r="G36" s="744"/>
      <c r="H36" s="744"/>
      <c r="I36" s="828">
        <v>2058</v>
      </c>
      <c r="J36" s="829"/>
      <c r="K36" s="829"/>
      <c r="L36" s="803">
        <v>1869</v>
      </c>
      <c r="M36" s="804"/>
      <c r="N36" s="804"/>
      <c r="O36" s="803">
        <v>50</v>
      </c>
      <c r="P36" s="803"/>
      <c r="Q36" s="803">
        <v>16</v>
      </c>
      <c r="R36" s="804"/>
      <c r="S36" s="803">
        <v>109</v>
      </c>
      <c r="T36" s="804"/>
      <c r="U36" s="804"/>
      <c r="V36" s="803">
        <v>7</v>
      </c>
      <c r="W36" s="803"/>
      <c r="X36" s="803"/>
      <c r="Y36" s="369"/>
      <c r="Z36" s="295"/>
      <c r="AA36" s="295"/>
    </row>
    <row r="37" spans="2:28" ht="21.95" customHeight="1">
      <c r="B37" s="348" t="s">
        <v>606</v>
      </c>
      <c r="C37" s="744" t="s">
        <v>852</v>
      </c>
      <c r="D37" s="744"/>
      <c r="E37" s="744"/>
      <c r="F37" s="744"/>
      <c r="G37" s="744"/>
      <c r="H37" s="744"/>
      <c r="I37" s="828">
        <v>8532</v>
      </c>
      <c r="J37" s="829"/>
      <c r="K37" s="829"/>
      <c r="L37" s="803">
        <v>6783</v>
      </c>
      <c r="M37" s="803"/>
      <c r="N37" s="803"/>
      <c r="O37" s="803">
        <v>657</v>
      </c>
      <c r="P37" s="803"/>
      <c r="Q37" s="803">
        <v>251</v>
      </c>
      <c r="R37" s="804"/>
      <c r="S37" s="803">
        <v>468</v>
      </c>
      <c r="T37" s="804"/>
      <c r="U37" s="804"/>
      <c r="V37" s="803">
        <v>357</v>
      </c>
      <c r="W37" s="803"/>
      <c r="X37" s="803"/>
      <c r="Y37" s="369"/>
      <c r="Z37" s="295"/>
      <c r="AA37" s="295"/>
    </row>
    <row r="38" spans="2:28" ht="21.95" customHeight="1">
      <c r="B38" s="348" t="s">
        <v>607</v>
      </c>
      <c r="C38" s="744" t="s">
        <v>835</v>
      </c>
      <c r="D38" s="744"/>
      <c r="E38" s="744"/>
      <c r="F38" s="744"/>
      <c r="G38" s="744"/>
      <c r="H38" s="744"/>
      <c r="I38" s="828">
        <v>1080</v>
      </c>
      <c r="J38" s="829"/>
      <c r="K38" s="829"/>
      <c r="L38" s="803">
        <v>971</v>
      </c>
      <c r="M38" s="803"/>
      <c r="N38" s="803"/>
      <c r="O38" s="803">
        <v>52</v>
      </c>
      <c r="P38" s="803"/>
      <c r="Q38" s="803">
        <v>13</v>
      </c>
      <c r="R38" s="804"/>
      <c r="S38" s="803">
        <v>36</v>
      </c>
      <c r="T38" s="804"/>
      <c r="U38" s="804"/>
      <c r="V38" s="803">
        <v>8</v>
      </c>
      <c r="W38" s="803"/>
      <c r="X38" s="803"/>
      <c r="Y38" s="369"/>
      <c r="Z38" s="295"/>
      <c r="AA38" s="295"/>
    </row>
    <row r="39" spans="2:28" ht="21.95" customHeight="1">
      <c r="B39" s="311" t="s">
        <v>660</v>
      </c>
      <c r="C39" s="744" t="s">
        <v>836</v>
      </c>
      <c r="D39" s="744"/>
      <c r="E39" s="744"/>
      <c r="F39" s="744"/>
      <c r="G39" s="744"/>
      <c r="H39" s="744"/>
      <c r="I39" s="828">
        <v>1051</v>
      </c>
      <c r="J39" s="829"/>
      <c r="K39" s="829"/>
      <c r="L39" s="803">
        <v>575</v>
      </c>
      <c r="M39" s="803"/>
      <c r="N39" s="803"/>
      <c r="O39" s="803">
        <v>208</v>
      </c>
      <c r="P39" s="803"/>
      <c r="Q39" s="803">
        <v>29</v>
      </c>
      <c r="R39" s="804"/>
      <c r="S39" s="803">
        <v>177</v>
      </c>
      <c r="T39" s="804"/>
      <c r="U39" s="804"/>
      <c r="V39" s="803">
        <v>59</v>
      </c>
      <c r="W39" s="803"/>
      <c r="X39" s="803"/>
      <c r="Y39" s="369"/>
      <c r="Z39" s="295"/>
      <c r="AA39" s="295"/>
    </row>
    <row r="40" spans="2:28" ht="21.95" customHeight="1">
      <c r="B40" s="348"/>
      <c r="C40" s="369"/>
      <c r="D40" s="369"/>
      <c r="E40" s="369"/>
      <c r="F40" s="369"/>
      <c r="G40" s="369"/>
      <c r="H40" s="369"/>
      <c r="I40" s="146"/>
      <c r="J40" s="296"/>
      <c r="K40" s="27"/>
      <c r="L40" s="803"/>
      <c r="M40" s="803"/>
      <c r="N40" s="803"/>
      <c r="O40" s="803"/>
      <c r="P40" s="803"/>
      <c r="Q40" s="27"/>
      <c r="R40" s="27"/>
      <c r="S40" s="27"/>
      <c r="T40" s="27"/>
      <c r="U40" s="27"/>
      <c r="V40" s="372"/>
      <c r="W40" s="372"/>
      <c r="X40" s="372"/>
      <c r="Y40" s="369"/>
      <c r="Z40" s="295"/>
      <c r="AA40" s="295"/>
    </row>
    <row r="41" spans="2:28" ht="21.95" customHeight="1">
      <c r="B41" s="348" t="s">
        <v>661</v>
      </c>
      <c r="C41" s="822" t="s">
        <v>974</v>
      </c>
      <c r="D41" s="823"/>
      <c r="E41" s="823"/>
      <c r="F41" s="823"/>
      <c r="G41" s="823"/>
      <c r="H41" s="823"/>
      <c r="I41" s="828">
        <v>1179</v>
      </c>
      <c r="J41" s="829"/>
      <c r="K41" s="829"/>
      <c r="L41" s="803">
        <v>682</v>
      </c>
      <c r="M41" s="803"/>
      <c r="N41" s="803"/>
      <c r="O41" s="803">
        <v>138</v>
      </c>
      <c r="P41" s="803"/>
      <c r="Q41" s="803">
        <v>74</v>
      </c>
      <c r="R41" s="804"/>
      <c r="S41" s="803">
        <v>215</v>
      </c>
      <c r="T41" s="804"/>
      <c r="U41" s="804"/>
      <c r="V41" s="803">
        <v>70</v>
      </c>
      <c r="W41" s="803"/>
      <c r="X41" s="803"/>
      <c r="Y41" s="369"/>
      <c r="Z41" s="295"/>
      <c r="AA41" s="295"/>
    </row>
    <row r="42" spans="2:28" ht="21.95" customHeight="1">
      <c r="B42" s="348" t="s">
        <v>662</v>
      </c>
      <c r="C42" s="744" t="s">
        <v>838</v>
      </c>
      <c r="D42" s="744"/>
      <c r="E42" s="744"/>
      <c r="F42" s="744"/>
      <c r="G42" s="744"/>
      <c r="H42" s="744"/>
      <c r="I42" s="828">
        <v>5682</v>
      </c>
      <c r="J42" s="829"/>
      <c r="K42" s="829"/>
      <c r="L42" s="803">
        <v>4506</v>
      </c>
      <c r="M42" s="803"/>
      <c r="N42" s="803"/>
      <c r="O42" s="803">
        <v>214</v>
      </c>
      <c r="P42" s="803"/>
      <c r="Q42" s="803">
        <v>334</v>
      </c>
      <c r="R42" s="804"/>
      <c r="S42" s="803">
        <v>313</v>
      </c>
      <c r="T42" s="804"/>
      <c r="U42" s="804"/>
      <c r="V42" s="803">
        <v>296</v>
      </c>
      <c r="W42" s="803"/>
      <c r="X42" s="803"/>
      <c r="Y42" s="369"/>
      <c r="Z42" s="295"/>
      <c r="AA42" s="295"/>
    </row>
    <row r="43" spans="2:28" ht="21.95" customHeight="1">
      <c r="B43" s="348" t="s">
        <v>663</v>
      </c>
      <c r="C43" s="823" t="s">
        <v>839</v>
      </c>
      <c r="D43" s="823"/>
      <c r="E43" s="823"/>
      <c r="F43" s="823"/>
      <c r="G43" s="823"/>
      <c r="H43" s="823"/>
      <c r="I43" s="828">
        <v>2480</v>
      </c>
      <c r="J43" s="829"/>
      <c r="K43" s="829"/>
      <c r="L43" s="803">
        <v>1793</v>
      </c>
      <c r="M43" s="803"/>
      <c r="N43" s="803"/>
      <c r="O43" s="803">
        <v>104</v>
      </c>
      <c r="P43" s="803"/>
      <c r="Q43" s="803">
        <v>115</v>
      </c>
      <c r="R43" s="804"/>
      <c r="S43" s="803">
        <v>332</v>
      </c>
      <c r="T43" s="804"/>
      <c r="U43" s="804"/>
      <c r="V43" s="803">
        <v>123</v>
      </c>
      <c r="W43" s="803"/>
      <c r="X43" s="803"/>
      <c r="Y43" s="369"/>
      <c r="Z43" s="295"/>
      <c r="AA43" s="295"/>
    </row>
    <row r="44" spans="2:28" ht="21.95" customHeight="1">
      <c r="B44" s="348" t="s">
        <v>664</v>
      </c>
      <c r="C44" s="744" t="s">
        <v>840</v>
      </c>
      <c r="D44" s="744"/>
      <c r="E44" s="744"/>
      <c r="F44" s="744"/>
      <c r="G44" s="744"/>
      <c r="H44" s="744"/>
      <c r="I44" s="828">
        <v>2575</v>
      </c>
      <c r="J44" s="829"/>
      <c r="K44" s="829"/>
      <c r="L44" s="803">
        <v>2315</v>
      </c>
      <c r="M44" s="803"/>
      <c r="N44" s="803"/>
      <c r="O44" s="803">
        <v>31</v>
      </c>
      <c r="P44" s="803"/>
      <c r="Q44" s="803">
        <v>47</v>
      </c>
      <c r="R44" s="804"/>
      <c r="S44" s="803">
        <v>158</v>
      </c>
      <c r="T44" s="804"/>
      <c r="U44" s="804"/>
      <c r="V44" s="803">
        <v>21</v>
      </c>
      <c r="W44" s="803"/>
      <c r="X44" s="803"/>
      <c r="Y44" s="369"/>
      <c r="Z44" s="295"/>
      <c r="AA44" s="295"/>
    </row>
    <row r="45" spans="2:28" ht="21.95" customHeight="1">
      <c r="B45" s="348" t="s">
        <v>665</v>
      </c>
      <c r="C45" s="744" t="s">
        <v>841</v>
      </c>
      <c r="D45" s="744"/>
      <c r="E45" s="744"/>
      <c r="F45" s="744"/>
      <c r="G45" s="744"/>
      <c r="H45" s="744"/>
      <c r="I45" s="828">
        <v>10134</v>
      </c>
      <c r="J45" s="829"/>
      <c r="K45" s="829"/>
      <c r="L45" s="803">
        <v>9482</v>
      </c>
      <c r="M45" s="803"/>
      <c r="N45" s="803"/>
      <c r="O45" s="803">
        <v>239</v>
      </c>
      <c r="P45" s="803"/>
      <c r="Q45" s="803">
        <v>157</v>
      </c>
      <c r="R45" s="804"/>
      <c r="S45" s="803">
        <v>115</v>
      </c>
      <c r="T45" s="804"/>
      <c r="U45" s="804"/>
      <c r="V45" s="803">
        <v>116</v>
      </c>
      <c r="W45" s="803"/>
      <c r="X45" s="803"/>
      <c r="Y45" s="369"/>
      <c r="Z45" s="295"/>
      <c r="AA45" s="295"/>
    </row>
    <row r="46" spans="2:28" ht="21.95" customHeight="1">
      <c r="B46" s="348" t="s">
        <v>666</v>
      </c>
      <c r="C46" s="744" t="s">
        <v>675</v>
      </c>
      <c r="D46" s="744"/>
      <c r="E46" s="744"/>
      <c r="F46" s="744"/>
      <c r="G46" s="744"/>
      <c r="H46" s="744"/>
      <c r="I46" s="828">
        <v>317</v>
      </c>
      <c r="J46" s="829"/>
      <c r="K46" s="829"/>
      <c r="L46" s="803">
        <v>306</v>
      </c>
      <c r="M46" s="803"/>
      <c r="N46" s="803"/>
      <c r="O46" s="803">
        <v>5</v>
      </c>
      <c r="P46" s="803"/>
      <c r="Q46" s="803">
        <v>2</v>
      </c>
      <c r="R46" s="804"/>
      <c r="S46" s="803">
        <v>1</v>
      </c>
      <c r="T46" s="804"/>
      <c r="U46" s="804"/>
      <c r="V46" s="803">
        <v>2</v>
      </c>
      <c r="W46" s="803"/>
      <c r="X46" s="803"/>
      <c r="Y46" s="369"/>
      <c r="Z46" s="295"/>
      <c r="AA46" s="295"/>
    </row>
    <row r="47" spans="2:28" ht="21.95" customHeight="1">
      <c r="B47" s="348" t="s">
        <v>667</v>
      </c>
      <c r="C47" s="824" t="s">
        <v>976</v>
      </c>
      <c r="D47" s="825"/>
      <c r="E47" s="825"/>
      <c r="F47" s="825"/>
      <c r="G47" s="825"/>
      <c r="H47" s="825"/>
      <c r="I47" s="828">
        <v>3409</v>
      </c>
      <c r="J47" s="829"/>
      <c r="K47" s="829"/>
      <c r="L47" s="803">
        <v>2815</v>
      </c>
      <c r="M47" s="803"/>
      <c r="N47" s="803"/>
      <c r="O47" s="803">
        <v>177</v>
      </c>
      <c r="P47" s="803"/>
      <c r="Q47" s="803">
        <v>44</v>
      </c>
      <c r="R47" s="804"/>
      <c r="S47" s="803">
        <v>297</v>
      </c>
      <c r="T47" s="804"/>
      <c r="U47" s="804"/>
      <c r="V47" s="803">
        <v>50</v>
      </c>
      <c r="W47" s="803"/>
      <c r="X47" s="803"/>
      <c r="Y47" s="369"/>
      <c r="Z47" s="295"/>
      <c r="AA47" s="295"/>
    </row>
    <row r="48" spans="2:28" ht="21.95" customHeight="1">
      <c r="B48" s="348" t="s">
        <v>668</v>
      </c>
      <c r="C48" s="822" t="s">
        <v>975</v>
      </c>
      <c r="D48" s="823"/>
      <c r="E48" s="823"/>
      <c r="F48" s="823"/>
      <c r="G48" s="823"/>
      <c r="H48" s="823"/>
      <c r="I48" s="828">
        <v>2603</v>
      </c>
      <c r="J48" s="829"/>
      <c r="K48" s="829"/>
      <c r="L48" s="803">
        <v>2603</v>
      </c>
      <c r="M48" s="803"/>
      <c r="N48" s="803"/>
      <c r="O48" s="803" t="s">
        <v>911</v>
      </c>
      <c r="P48" s="803"/>
      <c r="Q48" s="803" t="s">
        <v>911</v>
      </c>
      <c r="R48" s="804"/>
      <c r="S48" s="803" t="s">
        <v>911</v>
      </c>
      <c r="T48" s="804"/>
      <c r="U48" s="804"/>
      <c r="V48" s="803" t="s">
        <v>911</v>
      </c>
      <c r="W48" s="803"/>
      <c r="X48" s="803"/>
      <c r="Y48" s="369"/>
      <c r="Z48" s="299"/>
      <c r="AA48" s="299"/>
      <c r="AB48" s="299"/>
    </row>
    <row r="49" spans="1:28" ht="21.95" customHeight="1" thickBot="1">
      <c r="B49" s="380" t="s">
        <v>876</v>
      </c>
      <c r="C49" s="826" t="s">
        <v>875</v>
      </c>
      <c r="D49" s="826"/>
      <c r="E49" s="826"/>
      <c r="F49" s="826"/>
      <c r="G49" s="826"/>
      <c r="H49" s="826"/>
      <c r="I49" s="830">
        <v>4025</v>
      </c>
      <c r="J49" s="831"/>
      <c r="K49" s="831"/>
      <c r="L49" s="833">
        <v>631</v>
      </c>
      <c r="M49" s="833"/>
      <c r="N49" s="833"/>
      <c r="O49" s="833">
        <v>27</v>
      </c>
      <c r="P49" s="833"/>
      <c r="Q49" s="833">
        <v>19</v>
      </c>
      <c r="R49" s="831"/>
      <c r="S49" s="833">
        <v>110</v>
      </c>
      <c r="T49" s="831"/>
      <c r="U49" s="831"/>
      <c r="V49" s="833">
        <v>32</v>
      </c>
      <c r="W49" s="833"/>
      <c r="X49" s="833"/>
      <c r="Y49" s="369"/>
      <c r="Z49" s="299"/>
      <c r="AA49" s="299"/>
      <c r="AB49" s="299"/>
    </row>
    <row r="50" spans="1:28" ht="21.95" customHeight="1">
      <c r="A50" s="821" t="s">
        <v>924</v>
      </c>
      <c r="B50" s="821"/>
      <c r="C50" s="821"/>
      <c r="D50" s="821"/>
      <c r="E50" s="821"/>
      <c r="F50" s="821"/>
      <c r="G50" s="821"/>
      <c r="H50" s="821"/>
      <c r="I50" s="821"/>
      <c r="J50" s="821"/>
      <c r="K50" s="821"/>
      <c r="L50" s="821"/>
      <c r="M50" s="369"/>
      <c r="N50" s="369"/>
      <c r="O50" s="369"/>
      <c r="P50" s="369"/>
      <c r="Q50" s="369"/>
      <c r="R50" s="369"/>
      <c r="S50" s="369"/>
      <c r="T50" s="582" t="s">
        <v>901</v>
      </c>
      <c r="U50" s="571"/>
      <c r="V50" s="571"/>
      <c r="W50" s="571"/>
      <c r="X50" s="571"/>
      <c r="Y50" s="369"/>
      <c r="Z50" s="299"/>
      <c r="AA50" s="299"/>
      <c r="AB50" s="299"/>
    </row>
    <row r="51" spans="1:28" ht="21.95" customHeight="1">
      <c r="A51" s="313"/>
      <c r="B51" s="313"/>
      <c r="C51" s="313"/>
      <c r="D51" s="313"/>
      <c r="E51" s="313"/>
      <c r="F51" s="313"/>
      <c r="G51" s="313"/>
      <c r="H51" s="313"/>
      <c r="I51" s="305"/>
      <c r="J51" s="305"/>
      <c r="K51" s="305"/>
      <c r="L51" s="305"/>
      <c r="M51" s="305"/>
      <c r="N51" s="305"/>
      <c r="O51" s="313"/>
      <c r="P51" s="313"/>
      <c r="Q51" s="313"/>
      <c r="R51" s="313"/>
      <c r="S51" s="615" t="s">
        <v>929</v>
      </c>
      <c r="T51" s="615"/>
      <c r="U51" s="615"/>
      <c r="V51" s="615"/>
      <c r="W51" s="615"/>
      <c r="X51" s="615"/>
      <c r="Z51" s="299"/>
      <c r="AA51" s="299"/>
      <c r="AB51" s="299"/>
    </row>
    <row r="52" spans="1:28" ht="21.95" customHeight="1">
      <c r="A52" s="790"/>
      <c r="B52" s="791"/>
      <c r="C52" s="791"/>
      <c r="D52" s="791"/>
      <c r="E52" s="791"/>
      <c r="F52" s="791"/>
      <c r="G52" s="791"/>
      <c r="H52" s="791"/>
      <c r="I52" s="791"/>
      <c r="J52" s="791"/>
      <c r="K52" s="791"/>
      <c r="L52" s="791"/>
      <c r="M52" s="791"/>
      <c r="N52" s="791"/>
      <c r="O52" s="791"/>
      <c r="P52" s="791"/>
      <c r="Q52" s="791"/>
      <c r="R52" s="791"/>
      <c r="S52" s="791"/>
      <c r="T52" s="615"/>
      <c r="U52" s="615"/>
      <c r="V52" s="615"/>
      <c r="W52" s="615"/>
      <c r="X52" s="615"/>
      <c r="Y52" s="259"/>
      <c r="Z52" s="424"/>
      <c r="AA52" s="299"/>
      <c r="AB52" s="299"/>
    </row>
    <row r="53" spans="1:28" ht="21.95" customHeight="1">
      <c r="A53" s="717"/>
      <c r="B53" s="808"/>
      <c r="C53" s="808"/>
      <c r="D53" s="808"/>
      <c r="E53" s="808"/>
      <c r="F53" s="808"/>
      <c r="G53" s="808"/>
      <c r="H53" s="808"/>
      <c r="I53" s="808"/>
      <c r="J53" s="808"/>
      <c r="K53" s="808"/>
      <c r="L53" s="808"/>
      <c r="M53" s="808"/>
      <c r="N53" s="808"/>
      <c r="O53" s="808"/>
      <c r="P53" s="808"/>
      <c r="Q53" s="808"/>
      <c r="R53" s="808"/>
      <c r="S53" s="808"/>
      <c r="T53" s="369"/>
      <c r="U53" s="369"/>
      <c r="V53" s="369"/>
      <c r="W53" s="369"/>
      <c r="X53" s="369"/>
    </row>
  </sheetData>
  <mergeCells count="242">
    <mergeCell ref="S19:X19"/>
    <mergeCell ref="I3:T3"/>
    <mergeCell ref="S13:U13"/>
    <mergeCell ref="P14:R14"/>
    <mergeCell ref="S14:U14"/>
    <mergeCell ref="S16:U16"/>
    <mergeCell ref="V6:X6"/>
    <mergeCell ref="V8:X8"/>
    <mergeCell ref="V9:X9"/>
    <mergeCell ref="V10:X10"/>
    <mergeCell ref="V11:X11"/>
    <mergeCell ref="V12:X12"/>
    <mergeCell ref="V13:X13"/>
    <mergeCell ref="V14:X14"/>
    <mergeCell ref="V16:X16"/>
    <mergeCell ref="I13:L13"/>
    <mergeCell ref="I14:L14"/>
    <mergeCell ref="I16:L16"/>
    <mergeCell ref="I15:L15"/>
    <mergeCell ref="I17:L17"/>
    <mergeCell ref="M4:O5"/>
    <mergeCell ref="P4:R4"/>
    <mergeCell ref="P5:R5"/>
    <mergeCell ref="S4:U4"/>
    <mergeCell ref="P11:R11"/>
    <mergeCell ref="P12:R12"/>
    <mergeCell ref="M14:O14"/>
    <mergeCell ref="S6:U6"/>
    <mergeCell ref="S8:U8"/>
    <mergeCell ref="S9:U9"/>
    <mergeCell ref="S10:U10"/>
    <mergeCell ref="S11:U11"/>
    <mergeCell ref="S12:U12"/>
    <mergeCell ref="S45:U45"/>
    <mergeCell ref="A23:X23"/>
    <mergeCell ref="A4:H5"/>
    <mergeCell ref="A8:H8"/>
    <mergeCell ref="B9:H9"/>
    <mergeCell ref="B11:H11"/>
    <mergeCell ref="B12:H12"/>
    <mergeCell ref="B13:H13"/>
    <mergeCell ref="B14:H14"/>
    <mergeCell ref="B10:H10"/>
    <mergeCell ref="A16:H16"/>
    <mergeCell ref="I4:L5"/>
    <mergeCell ref="I6:L6"/>
    <mergeCell ref="I7:L7"/>
    <mergeCell ref="I8:L8"/>
    <mergeCell ref="I9:L9"/>
    <mergeCell ref="I10:L10"/>
    <mergeCell ref="I11:L11"/>
    <mergeCell ref="I12:L12"/>
    <mergeCell ref="S5:U5"/>
    <mergeCell ref="M12:O12"/>
    <mergeCell ref="M13:O13"/>
    <mergeCell ref="P9:R9"/>
    <mergeCell ref="P10:R10"/>
    <mergeCell ref="Q48:R48"/>
    <mergeCell ref="Q49:R49"/>
    <mergeCell ref="S28:U28"/>
    <mergeCell ref="S31:U31"/>
    <mergeCell ref="S38:U38"/>
    <mergeCell ref="S42:U42"/>
    <mergeCell ref="S47:U47"/>
    <mergeCell ref="V25:X26"/>
    <mergeCell ref="V28:X28"/>
    <mergeCell ref="V41:X41"/>
    <mergeCell ref="V48:X48"/>
    <mergeCell ref="S49:U49"/>
    <mergeCell ref="V42:X42"/>
    <mergeCell ref="V43:X43"/>
    <mergeCell ref="S43:U43"/>
    <mergeCell ref="S41:U41"/>
    <mergeCell ref="V39:X39"/>
    <mergeCell ref="S39:U39"/>
    <mergeCell ref="V44:X44"/>
    <mergeCell ref="V46:X46"/>
    <mergeCell ref="V49:X49"/>
    <mergeCell ref="V47:X47"/>
    <mergeCell ref="V45:X45"/>
    <mergeCell ref="S46:U46"/>
    <mergeCell ref="O47:P47"/>
    <mergeCell ref="O48:P48"/>
    <mergeCell ref="O49:P49"/>
    <mergeCell ref="Q25:R25"/>
    <mergeCell ref="Q26:R26"/>
    <mergeCell ref="Q27:R27"/>
    <mergeCell ref="Q28:R28"/>
    <mergeCell ref="Q29:R29"/>
    <mergeCell ref="Q30:R30"/>
    <mergeCell ref="Q31:R31"/>
    <mergeCell ref="Q32:R32"/>
    <mergeCell ref="Q34:R34"/>
    <mergeCell ref="Q35:R35"/>
    <mergeCell ref="Q36:R36"/>
    <mergeCell ref="Q37:R37"/>
    <mergeCell ref="Q38:R38"/>
    <mergeCell ref="Q39:R39"/>
    <mergeCell ref="Q41:R41"/>
    <mergeCell ref="Q42:R42"/>
    <mergeCell ref="Q43:R43"/>
    <mergeCell ref="Q44:R44"/>
    <mergeCell ref="Q45:R45"/>
    <mergeCell ref="Q46:R46"/>
    <mergeCell ref="Q47:R47"/>
    <mergeCell ref="L47:N47"/>
    <mergeCell ref="L48:N48"/>
    <mergeCell ref="L49:N49"/>
    <mergeCell ref="O25:P26"/>
    <mergeCell ref="O27:P27"/>
    <mergeCell ref="O28:P28"/>
    <mergeCell ref="O30:P30"/>
    <mergeCell ref="O29:P29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1:P41"/>
    <mergeCell ref="O40:P40"/>
    <mergeCell ref="O42:P42"/>
    <mergeCell ref="O43:P43"/>
    <mergeCell ref="O44:P44"/>
    <mergeCell ref="O45:P45"/>
    <mergeCell ref="O46:P46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C49:H49"/>
    <mergeCell ref="I25:K26"/>
    <mergeCell ref="I27:K27"/>
    <mergeCell ref="I28:K28"/>
    <mergeCell ref="I29:K29"/>
    <mergeCell ref="I30:K30"/>
    <mergeCell ref="I31:K31"/>
    <mergeCell ref="I32:K32"/>
    <mergeCell ref="I34:K34"/>
    <mergeCell ref="I35:K35"/>
    <mergeCell ref="I36:K36"/>
    <mergeCell ref="I37:K37"/>
    <mergeCell ref="I38:K38"/>
    <mergeCell ref="I39:K39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A50:L50"/>
    <mergeCell ref="T50:X50"/>
    <mergeCell ref="S51:X51"/>
    <mergeCell ref="A25:H26"/>
    <mergeCell ref="C28:H28"/>
    <mergeCell ref="C29:H29"/>
    <mergeCell ref="C30:H30"/>
    <mergeCell ref="C31:H31"/>
    <mergeCell ref="C32:H32"/>
    <mergeCell ref="C34:H34"/>
    <mergeCell ref="C35:H35"/>
    <mergeCell ref="C36:H36"/>
    <mergeCell ref="C37:H37"/>
    <mergeCell ref="C38:H38"/>
    <mergeCell ref="C39:H39"/>
    <mergeCell ref="C41:H41"/>
    <mergeCell ref="C42:H42"/>
    <mergeCell ref="C43:H43"/>
    <mergeCell ref="C44:H44"/>
    <mergeCell ref="C45:H45"/>
    <mergeCell ref="C46:H46"/>
    <mergeCell ref="C47:H47"/>
    <mergeCell ref="C48:H48"/>
    <mergeCell ref="S48:U48"/>
    <mergeCell ref="V34:X34"/>
    <mergeCell ref="V31:X31"/>
    <mergeCell ref="A24:J24"/>
    <mergeCell ref="V24:X24"/>
    <mergeCell ref="S25:U25"/>
    <mergeCell ref="S26:U26"/>
    <mergeCell ref="A27:H27"/>
    <mergeCell ref="A3:H3"/>
    <mergeCell ref="M6:O6"/>
    <mergeCell ref="P6:R6"/>
    <mergeCell ref="U3:X3"/>
    <mergeCell ref="V4:X4"/>
    <mergeCell ref="V5:X5"/>
    <mergeCell ref="M8:O8"/>
    <mergeCell ref="M9:O9"/>
    <mergeCell ref="P13:R13"/>
    <mergeCell ref="P8:R8"/>
    <mergeCell ref="M16:O16"/>
    <mergeCell ref="P16:R16"/>
    <mergeCell ref="M10:O10"/>
    <mergeCell ref="M11:O11"/>
    <mergeCell ref="L25:N26"/>
    <mergeCell ref="L27:N27"/>
    <mergeCell ref="L28:N28"/>
    <mergeCell ref="S29:U29"/>
    <mergeCell ref="S30:U30"/>
    <mergeCell ref="V30:X30"/>
    <mergeCell ref="U17:V17"/>
    <mergeCell ref="W17:X17"/>
    <mergeCell ref="S17:T17"/>
    <mergeCell ref="T52:X52"/>
    <mergeCell ref="A53:S53"/>
    <mergeCell ref="A52:S52"/>
    <mergeCell ref="V27:X27"/>
    <mergeCell ref="S27:U27"/>
    <mergeCell ref="T18:X18"/>
    <mergeCell ref="S32:U32"/>
    <mergeCell ref="V29:X29"/>
    <mergeCell ref="V36:X36"/>
    <mergeCell ref="S37:U37"/>
    <mergeCell ref="V37:X37"/>
    <mergeCell ref="S44:U44"/>
    <mergeCell ref="V38:X38"/>
    <mergeCell ref="S36:U36"/>
    <mergeCell ref="S34:U34"/>
    <mergeCell ref="S35:U35"/>
    <mergeCell ref="V35:X35"/>
    <mergeCell ref="V32:X3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firstPageNumber="9" orientation="portrait" r:id="rId1"/>
  <headerFooter scaleWithDoc="0" alignWithMargins="0">
    <oddFooter>&amp;C19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view="pageBreakPreview" zoomScale="60" zoomScaleNormal="75" workbookViewId="0"/>
  </sheetViews>
  <sheetFormatPr defaultColWidth="8.625" defaultRowHeight="23.45" customHeight="1"/>
  <cols>
    <col min="1" max="1" width="4.625" style="311" customWidth="1"/>
    <col min="2" max="2" width="6.625" style="311" customWidth="1"/>
    <col min="3" max="3" width="5.5" style="311" customWidth="1"/>
    <col min="4" max="4" width="1.125" style="311" customWidth="1"/>
    <col min="5" max="7" width="10.625" style="311" customWidth="1"/>
    <col min="8" max="8" width="11.625" style="311" customWidth="1"/>
    <col min="9" max="11" width="9.125" style="311" customWidth="1"/>
    <col min="12" max="12" width="1" style="311" customWidth="1"/>
    <col min="13" max="15" width="9.125" style="311" customWidth="1"/>
    <col min="16" max="16" width="2.25" style="311" customWidth="1"/>
    <col min="17" max="17" width="1.25" style="395" customWidth="1"/>
    <col min="18" max="24" width="9.125" style="311" customWidth="1"/>
    <col min="25" max="25" width="1" style="311" customWidth="1"/>
    <col min="26" max="30" width="9.125" style="311" customWidth="1"/>
    <col min="31" max="31" width="7.625" style="311" customWidth="1"/>
    <col min="32" max="16384" width="8.625" style="311"/>
  </cols>
  <sheetData>
    <row r="1" spans="1:32" ht="23.45" customHeight="1">
      <c r="A1" s="842" t="s">
        <v>1009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399"/>
      <c r="R1" s="853" t="s">
        <v>279</v>
      </c>
      <c r="S1" s="854"/>
      <c r="T1" s="854"/>
      <c r="U1" s="854"/>
      <c r="V1" s="854"/>
      <c r="W1" s="854"/>
      <c r="X1" s="854"/>
      <c r="Y1" s="854"/>
      <c r="Z1" s="854"/>
      <c r="AA1" s="854"/>
      <c r="AB1" s="854"/>
      <c r="AC1" s="854"/>
      <c r="AD1" s="854"/>
      <c r="AE1" s="854"/>
    </row>
    <row r="2" spans="1:32" ht="20.100000000000001" customHeight="1" thickBot="1">
      <c r="AC2" s="366"/>
      <c r="AD2" s="622" t="s">
        <v>172</v>
      </c>
      <c r="AE2" s="623"/>
    </row>
    <row r="3" spans="1:32" ht="23.45" customHeight="1">
      <c r="A3" s="847" t="s">
        <v>803</v>
      </c>
      <c r="B3" s="847"/>
      <c r="C3" s="847"/>
      <c r="D3" s="848"/>
      <c r="E3" s="855" t="s">
        <v>284</v>
      </c>
      <c r="F3" s="855" t="s">
        <v>280</v>
      </c>
      <c r="G3" s="855"/>
      <c r="H3" s="855"/>
      <c r="I3" s="855" t="s">
        <v>281</v>
      </c>
      <c r="J3" s="855"/>
      <c r="K3" s="855"/>
      <c r="L3" s="855"/>
      <c r="M3" s="855"/>
      <c r="N3" s="855"/>
      <c r="O3" s="857"/>
      <c r="P3" s="24"/>
      <c r="Q3" s="24"/>
      <c r="R3" s="858" t="s">
        <v>285</v>
      </c>
      <c r="S3" s="855"/>
      <c r="T3" s="855"/>
      <c r="U3" s="855"/>
      <c r="V3" s="855"/>
      <c r="W3" s="855"/>
      <c r="X3" s="855"/>
      <c r="Y3" s="855"/>
      <c r="Z3" s="855"/>
      <c r="AA3" s="855"/>
      <c r="AB3" s="855"/>
      <c r="AC3" s="855"/>
      <c r="AD3" s="855"/>
      <c r="AE3" s="859"/>
    </row>
    <row r="4" spans="1:32" ht="23.45" customHeight="1">
      <c r="A4" s="849"/>
      <c r="B4" s="849"/>
      <c r="C4" s="849"/>
      <c r="D4" s="850"/>
      <c r="E4" s="856"/>
      <c r="F4" s="384" t="s">
        <v>282</v>
      </c>
      <c r="G4" s="384" t="s">
        <v>704</v>
      </c>
      <c r="H4" s="384" t="s">
        <v>705</v>
      </c>
      <c r="I4" s="436" t="s">
        <v>496</v>
      </c>
      <c r="J4" s="437" t="s">
        <v>497</v>
      </c>
      <c r="K4" s="461" t="s">
        <v>498</v>
      </c>
      <c r="L4" s="462"/>
      <c r="M4" s="435" t="s">
        <v>499</v>
      </c>
      <c r="N4" s="438" t="s">
        <v>500</v>
      </c>
      <c r="O4" s="435" t="s">
        <v>501</v>
      </c>
      <c r="P4" s="24"/>
      <c r="Q4" s="24"/>
      <c r="R4" s="435" t="s">
        <v>502</v>
      </c>
      <c r="S4" s="436" t="s">
        <v>503</v>
      </c>
      <c r="T4" s="436" t="s">
        <v>504</v>
      </c>
      <c r="U4" s="436" t="s">
        <v>505</v>
      </c>
      <c r="V4" s="436" t="s">
        <v>506</v>
      </c>
      <c r="W4" s="437" t="s">
        <v>507</v>
      </c>
      <c r="X4" s="461" t="s">
        <v>508</v>
      </c>
      <c r="Y4" s="462"/>
      <c r="Z4" s="435" t="s">
        <v>509</v>
      </c>
      <c r="AA4" s="440" t="s">
        <v>510</v>
      </c>
      <c r="AB4" s="436" t="s">
        <v>511</v>
      </c>
      <c r="AC4" s="436" t="s">
        <v>512</v>
      </c>
      <c r="AD4" s="436" t="s">
        <v>513</v>
      </c>
      <c r="AE4" s="437" t="s">
        <v>514</v>
      </c>
    </row>
    <row r="5" spans="1:32" s="25" customFormat="1" ht="23.1" customHeight="1">
      <c r="A5" s="851" t="s">
        <v>766</v>
      </c>
      <c r="B5" s="851"/>
      <c r="C5" s="851"/>
      <c r="D5" s="851"/>
      <c r="E5" s="446">
        <f>SUM(E8:E42)</f>
        <v>55624</v>
      </c>
      <c r="F5" s="454">
        <f>SUM(G5:H5)</f>
        <v>122138</v>
      </c>
      <c r="G5" s="454">
        <f>SUM(G8:G40)</f>
        <v>55482</v>
      </c>
      <c r="H5" s="454">
        <f>SUM(H8:H40)</f>
        <v>66656</v>
      </c>
      <c r="I5" s="454">
        <f>SUM(I8:I40)</f>
        <v>4166</v>
      </c>
      <c r="J5" s="454">
        <f>SUM(J8:J40)</f>
        <v>4505</v>
      </c>
      <c r="K5" s="454">
        <f t="shared" ref="K5:AD5" si="0">SUM(K8:K40)</f>
        <v>4725</v>
      </c>
      <c r="L5" s="454"/>
      <c r="M5" s="454">
        <f t="shared" si="0"/>
        <v>6498</v>
      </c>
      <c r="N5" s="454">
        <f t="shared" si="0"/>
        <v>7273</v>
      </c>
      <c r="O5" s="454">
        <f t="shared" si="0"/>
        <v>5790</v>
      </c>
      <c r="P5" s="448"/>
      <c r="Q5" s="448"/>
      <c r="R5" s="454">
        <f t="shared" si="0"/>
        <v>5881</v>
      </c>
      <c r="S5" s="454">
        <f t="shared" si="0"/>
        <v>6850</v>
      </c>
      <c r="T5" s="454">
        <f t="shared" si="0"/>
        <v>7755</v>
      </c>
      <c r="U5" s="454">
        <f t="shared" si="0"/>
        <v>6993</v>
      </c>
      <c r="V5" s="454">
        <f t="shared" si="0"/>
        <v>6776</v>
      </c>
      <c r="W5" s="454">
        <f t="shared" si="0"/>
        <v>6985</v>
      </c>
      <c r="X5" s="454">
        <f t="shared" si="0"/>
        <v>8088</v>
      </c>
      <c r="Y5" s="454"/>
      <c r="Z5" s="138">
        <f t="shared" si="0"/>
        <v>10284</v>
      </c>
      <c r="AA5" s="454">
        <f t="shared" si="0"/>
        <v>8460</v>
      </c>
      <c r="AB5" s="454">
        <f t="shared" si="0"/>
        <v>7133</v>
      </c>
      <c r="AC5" s="454">
        <f t="shared" si="0"/>
        <v>6144</v>
      </c>
      <c r="AD5" s="454">
        <f t="shared" si="0"/>
        <v>6229</v>
      </c>
      <c r="AE5" s="454">
        <f>SUM(AE8:AE40)</f>
        <v>1603</v>
      </c>
    </row>
    <row r="6" spans="1:32" s="25" customFormat="1" ht="23.1" customHeight="1">
      <c r="A6" s="852"/>
      <c r="B6" s="852"/>
      <c r="C6" s="852"/>
      <c r="D6" s="474"/>
      <c r="E6" s="447"/>
      <c r="F6" s="464">
        <f>(F5/E5)*-1</f>
        <v>-2.1957788005177621</v>
      </c>
      <c r="G6" s="454"/>
      <c r="H6" s="454"/>
      <c r="I6" s="454"/>
      <c r="J6" s="454"/>
      <c r="K6" s="454"/>
      <c r="L6" s="454"/>
      <c r="M6" s="454"/>
      <c r="N6" s="454"/>
      <c r="O6" s="454"/>
      <c r="P6" s="448"/>
      <c r="Q6" s="448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</row>
    <row r="7" spans="1:32" ht="23.1" customHeight="1">
      <c r="A7" s="844"/>
      <c r="B7" s="844"/>
      <c r="C7" s="844"/>
      <c r="D7" s="475"/>
      <c r="E7" s="449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51"/>
      <c r="Q7" s="451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443"/>
    </row>
    <row r="8" spans="1:32" ht="23.1" customHeight="1">
      <c r="A8" s="844" t="s">
        <v>535</v>
      </c>
      <c r="B8" s="844"/>
      <c r="C8" s="844"/>
      <c r="D8" s="475"/>
      <c r="E8" s="449">
        <v>2633</v>
      </c>
      <c r="F8" s="443">
        <v>4579</v>
      </c>
      <c r="G8" s="443">
        <v>1991</v>
      </c>
      <c r="H8" s="443">
        <v>2588</v>
      </c>
      <c r="I8" s="27">
        <v>114</v>
      </c>
      <c r="J8" s="27">
        <v>132</v>
      </c>
      <c r="K8" s="27">
        <v>124</v>
      </c>
      <c r="L8" s="27"/>
      <c r="M8" s="27">
        <v>185</v>
      </c>
      <c r="N8" s="27">
        <v>287</v>
      </c>
      <c r="O8" s="27">
        <v>248</v>
      </c>
      <c r="P8" s="27"/>
      <c r="Q8" s="27"/>
      <c r="R8" s="27">
        <v>202</v>
      </c>
      <c r="S8" s="27">
        <v>253</v>
      </c>
      <c r="T8" s="27">
        <v>296</v>
      </c>
      <c r="U8" s="27">
        <v>268</v>
      </c>
      <c r="V8" s="27">
        <v>266</v>
      </c>
      <c r="W8" s="27">
        <v>257</v>
      </c>
      <c r="X8" s="27">
        <v>322</v>
      </c>
      <c r="Y8" s="27">
        <v>414</v>
      </c>
      <c r="Z8" s="27">
        <v>414</v>
      </c>
      <c r="AA8" s="27">
        <v>328</v>
      </c>
      <c r="AB8" s="27">
        <v>294</v>
      </c>
      <c r="AC8" s="27">
        <v>261</v>
      </c>
      <c r="AD8" s="27">
        <v>212</v>
      </c>
      <c r="AE8" s="27">
        <v>116</v>
      </c>
      <c r="AF8" s="26"/>
    </row>
    <row r="9" spans="1:32" ht="23.1" customHeight="1">
      <c r="A9" s="844"/>
      <c r="B9" s="844"/>
      <c r="C9" s="844"/>
      <c r="D9" s="475"/>
      <c r="E9" s="449"/>
      <c r="F9" s="464">
        <f>(F8/E8)*-1</f>
        <v>-1.7390808963159894</v>
      </c>
      <c r="G9" s="443"/>
      <c r="H9" s="443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2" ht="23.1" customHeight="1">
      <c r="A10" s="844" t="s">
        <v>536</v>
      </c>
      <c r="B10" s="844"/>
      <c r="C10" s="844"/>
      <c r="D10" s="475"/>
      <c r="E10" s="449">
        <v>3521</v>
      </c>
      <c r="F10" s="443">
        <v>7782</v>
      </c>
      <c r="G10" s="443">
        <v>3514</v>
      </c>
      <c r="H10" s="443">
        <v>4268</v>
      </c>
      <c r="I10" s="27">
        <v>324</v>
      </c>
      <c r="J10" s="27">
        <v>351</v>
      </c>
      <c r="K10" s="27">
        <v>369</v>
      </c>
      <c r="L10" s="27"/>
      <c r="M10" s="27">
        <v>379</v>
      </c>
      <c r="N10" s="27">
        <v>427</v>
      </c>
      <c r="O10" s="27">
        <v>403</v>
      </c>
      <c r="P10" s="27"/>
      <c r="Q10" s="27"/>
      <c r="R10" s="27">
        <v>445</v>
      </c>
      <c r="S10" s="27">
        <v>503</v>
      </c>
      <c r="T10" s="27">
        <v>575</v>
      </c>
      <c r="U10" s="27">
        <v>486</v>
      </c>
      <c r="V10" s="27">
        <v>453</v>
      </c>
      <c r="W10" s="27">
        <v>465</v>
      </c>
      <c r="X10" s="27">
        <v>451</v>
      </c>
      <c r="Y10" s="27"/>
      <c r="Z10" s="27">
        <v>507</v>
      </c>
      <c r="AA10" s="27">
        <v>473</v>
      </c>
      <c r="AB10" s="27">
        <v>347</v>
      </c>
      <c r="AC10" s="27">
        <v>341</v>
      </c>
      <c r="AD10" s="27">
        <v>400</v>
      </c>
      <c r="AE10" s="27">
        <v>83</v>
      </c>
    </row>
    <row r="11" spans="1:32" ht="23.1" customHeight="1">
      <c r="A11" s="844"/>
      <c r="B11" s="844"/>
      <c r="C11" s="844"/>
      <c r="D11" s="475"/>
      <c r="E11" s="449"/>
      <c r="F11" s="464">
        <f>(F10/E10)*-1</f>
        <v>-2.2101675660323772</v>
      </c>
      <c r="G11" s="443"/>
      <c r="H11" s="443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2" ht="23.1" customHeight="1">
      <c r="A12" s="844" t="s">
        <v>537</v>
      </c>
      <c r="B12" s="844"/>
      <c r="C12" s="844"/>
      <c r="D12" s="475"/>
      <c r="E12" s="449">
        <v>3115</v>
      </c>
      <c r="F12" s="443">
        <v>5375</v>
      </c>
      <c r="G12" s="443">
        <v>2373</v>
      </c>
      <c r="H12" s="443">
        <v>3002</v>
      </c>
      <c r="I12" s="27">
        <v>150</v>
      </c>
      <c r="J12" s="27">
        <v>158</v>
      </c>
      <c r="K12" s="27">
        <v>154</v>
      </c>
      <c r="L12" s="27"/>
      <c r="M12" s="27">
        <v>277</v>
      </c>
      <c r="N12" s="27">
        <v>638</v>
      </c>
      <c r="O12" s="27">
        <v>303</v>
      </c>
      <c r="P12" s="27"/>
      <c r="Q12" s="27"/>
      <c r="R12" s="27">
        <v>266</v>
      </c>
      <c r="S12" s="27">
        <v>297</v>
      </c>
      <c r="T12" s="27">
        <v>296</v>
      </c>
      <c r="U12" s="27">
        <v>289</v>
      </c>
      <c r="V12" s="27">
        <v>279</v>
      </c>
      <c r="W12" s="27">
        <v>254</v>
      </c>
      <c r="X12" s="27">
        <v>323</v>
      </c>
      <c r="Y12" s="27"/>
      <c r="Z12" s="27">
        <v>429</v>
      </c>
      <c r="AA12" s="27">
        <v>341</v>
      </c>
      <c r="AB12" s="27">
        <v>289</v>
      </c>
      <c r="AC12" s="27">
        <v>219</v>
      </c>
      <c r="AD12" s="27">
        <v>251</v>
      </c>
      <c r="AE12" s="27">
        <v>162</v>
      </c>
    </row>
    <row r="13" spans="1:32" ht="23.1" customHeight="1">
      <c r="A13" s="844"/>
      <c r="B13" s="844"/>
      <c r="C13" s="844"/>
      <c r="D13" s="475"/>
      <c r="E13" s="449"/>
      <c r="F13" s="464">
        <f>(F12/E12)*-1</f>
        <v>-1.725521669341894</v>
      </c>
      <c r="G13" s="443"/>
      <c r="H13" s="443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2" ht="23.1" customHeight="1">
      <c r="A14" s="844" t="s">
        <v>538</v>
      </c>
      <c r="B14" s="844"/>
      <c r="C14" s="844"/>
      <c r="D14" s="475"/>
      <c r="E14" s="449">
        <v>3619</v>
      </c>
      <c r="F14" s="443">
        <v>7579</v>
      </c>
      <c r="G14" s="443">
        <v>3429</v>
      </c>
      <c r="H14" s="443">
        <v>4150</v>
      </c>
      <c r="I14" s="27">
        <v>310</v>
      </c>
      <c r="J14" s="27">
        <v>352</v>
      </c>
      <c r="K14" s="27">
        <v>344</v>
      </c>
      <c r="L14" s="27"/>
      <c r="M14" s="27">
        <v>357</v>
      </c>
      <c r="N14" s="27">
        <v>252</v>
      </c>
      <c r="O14" s="27">
        <v>365</v>
      </c>
      <c r="P14" s="27"/>
      <c r="Q14" s="27"/>
      <c r="R14" s="27">
        <v>391</v>
      </c>
      <c r="S14" s="27">
        <v>517</v>
      </c>
      <c r="T14" s="27">
        <v>555</v>
      </c>
      <c r="U14" s="27">
        <v>517</v>
      </c>
      <c r="V14" s="27">
        <v>442</v>
      </c>
      <c r="W14" s="27">
        <v>391</v>
      </c>
      <c r="X14" s="27">
        <v>437</v>
      </c>
      <c r="Y14" s="27"/>
      <c r="Z14" s="27">
        <v>598</v>
      </c>
      <c r="AA14" s="27">
        <v>500</v>
      </c>
      <c r="AB14" s="27">
        <v>407</v>
      </c>
      <c r="AC14" s="27">
        <v>341</v>
      </c>
      <c r="AD14" s="27">
        <v>376</v>
      </c>
      <c r="AE14" s="27">
        <v>127</v>
      </c>
    </row>
    <row r="15" spans="1:32" ht="23.1" customHeight="1">
      <c r="A15" s="844"/>
      <c r="B15" s="844"/>
      <c r="C15" s="844"/>
      <c r="D15" s="475"/>
      <c r="E15" s="449"/>
      <c r="F15" s="464">
        <f>(F14/E14)*-1</f>
        <v>-2.094224924012158</v>
      </c>
      <c r="G15" s="443"/>
      <c r="H15" s="443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2" ht="23.1" customHeight="1">
      <c r="A16" s="844" t="s">
        <v>539</v>
      </c>
      <c r="B16" s="844"/>
      <c r="C16" s="844"/>
      <c r="D16" s="475"/>
      <c r="E16" s="449">
        <v>2259</v>
      </c>
      <c r="F16" s="443">
        <v>5070</v>
      </c>
      <c r="G16" s="443">
        <v>2166</v>
      </c>
      <c r="H16" s="443">
        <v>2891</v>
      </c>
      <c r="I16" s="27">
        <v>126</v>
      </c>
      <c r="J16" s="27">
        <v>134</v>
      </c>
      <c r="K16" s="27">
        <v>172</v>
      </c>
      <c r="L16" s="27"/>
      <c r="M16" s="27">
        <v>161</v>
      </c>
      <c r="N16" s="27">
        <v>117</v>
      </c>
      <c r="O16" s="27">
        <v>174</v>
      </c>
      <c r="P16" s="27"/>
      <c r="Q16" s="27"/>
      <c r="R16" s="27">
        <v>193</v>
      </c>
      <c r="S16" s="27">
        <v>232</v>
      </c>
      <c r="T16" s="27">
        <v>249</v>
      </c>
      <c r="U16" s="27">
        <v>262</v>
      </c>
      <c r="V16" s="27">
        <v>264</v>
      </c>
      <c r="W16" s="27">
        <v>301</v>
      </c>
      <c r="X16" s="27">
        <v>389</v>
      </c>
      <c r="Y16" s="27"/>
      <c r="Z16" s="27">
        <v>533</v>
      </c>
      <c r="AA16" s="27">
        <v>483</v>
      </c>
      <c r="AB16" s="27">
        <v>429</v>
      </c>
      <c r="AC16" s="27">
        <v>374</v>
      </c>
      <c r="AD16" s="27">
        <v>434</v>
      </c>
      <c r="AE16" s="452">
        <v>31</v>
      </c>
    </row>
    <row r="17" spans="1:31" ht="23.1" customHeight="1">
      <c r="A17" s="844"/>
      <c r="B17" s="844"/>
      <c r="C17" s="844"/>
      <c r="D17" s="475"/>
      <c r="E17" s="449"/>
      <c r="F17" s="464">
        <f>(F16/E16)*-1</f>
        <v>-2.2443559096945549</v>
      </c>
      <c r="G17" s="443"/>
      <c r="H17" s="44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ht="23.1" customHeight="1">
      <c r="A18" s="844" t="s">
        <v>540</v>
      </c>
      <c r="B18" s="844"/>
      <c r="C18" s="844"/>
      <c r="D18" s="475"/>
      <c r="E18" s="449">
        <v>2274</v>
      </c>
      <c r="F18" s="443">
        <v>4591</v>
      </c>
      <c r="G18" s="443">
        <v>1945</v>
      </c>
      <c r="H18" s="443">
        <v>2646</v>
      </c>
      <c r="I18" s="27">
        <v>114</v>
      </c>
      <c r="J18" s="27">
        <v>130</v>
      </c>
      <c r="K18" s="27">
        <v>155</v>
      </c>
      <c r="L18" s="27"/>
      <c r="M18" s="27">
        <v>134</v>
      </c>
      <c r="N18" s="27">
        <v>138</v>
      </c>
      <c r="O18" s="27">
        <v>146</v>
      </c>
      <c r="P18" s="27"/>
      <c r="Q18" s="27"/>
      <c r="R18" s="27">
        <v>153</v>
      </c>
      <c r="S18" s="27">
        <v>245</v>
      </c>
      <c r="T18" s="27">
        <v>273</v>
      </c>
      <c r="U18" s="27">
        <v>251</v>
      </c>
      <c r="V18" s="27">
        <v>255</v>
      </c>
      <c r="W18" s="27">
        <v>284</v>
      </c>
      <c r="X18" s="27">
        <v>362</v>
      </c>
      <c r="Y18" s="27"/>
      <c r="Z18" s="27">
        <v>450</v>
      </c>
      <c r="AA18" s="27">
        <v>401</v>
      </c>
      <c r="AB18" s="27">
        <v>369</v>
      </c>
      <c r="AC18" s="27">
        <v>343</v>
      </c>
      <c r="AD18" s="27">
        <v>344</v>
      </c>
      <c r="AE18" s="27">
        <v>44</v>
      </c>
    </row>
    <row r="19" spans="1:31" ht="23.1" customHeight="1">
      <c r="A19" s="844"/>
      <c r="B19" s="844"/>
      <c r="C19" s="844"/>
      <c r="D19" s="475"/>
      <c r="E19" s="449"/>
      <c r="F19" s="464">
        <f>(F18/E18)*-1</f>
        <v>-2.0189094107299912</v>
      </c>
      <c r="G19" s="443"/>
      <c r="H19" s="443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23.1" customHeight="1">
      <c r="A20" s="844" t="s">
        <v>541</v>
      </c>
      <c r="B20" s="844"/>
      <c r="C20" s="844"/>
      <c r="D20" s="475"/>
      <c r="E20" s="449">
        <v>1830</v>
      </c>
      <c r="F20" s="443">
        <v>3922</v>
      </c>
      <c r="G20" s="443">
        <v>1774</v>
      </c>
      <c r="H20" s="443">
        <v>2148</v>
      </c>
      <c r="I20" s="27">
        <v>88</v>
      </c>
      <c r="J20" s="27">
        <v>105</v>
      </c>
      <c r="K20" s="27">
        <v>105</v>
      </c>
      <c r="L20" s="27"/>
      <c r="M20" s="27">
        <v>159</v>
      </c>
      <c r="N20" s="27">
        <v>140</v>
      </c>
      <c r="O20" s="27">
        <v>145</v>
      </c>
      <c r="P20" s="27"/>
      <c r="Q20" s="27"/>
      <c r="R20" s="27">
        <v>158</v>
      </c>
      <c r="S20" s="27">
        <v>178</v>
      </c>
      <c r="T20" s="27">
        <v>205</v>
      </c>
      <c r="U20" s="27">
        <v>205</v>
      </c>
      <c r="V20" s="27">
        <v>231</v>
      </c>
      <c r="W20" s="27">
        <v>247</v>
      </c>
      <c r="X20" s="27">
        <v>346</v>
      </c>
      <c r="Y20" s="27"/>
      <c r="Z20" s="27">
        <v>414</v>
      </c>
      <c r="AA20" s="27">
        <v>332</v>
      </c>
      <c r="AB20" s="27">
        <v>312</v>
      </c>
      <c r="AC20" s="27">
        <v>275</v>
      </c>
      <c r="AD20" s="27">
        <v>262</v>
      </c>
      <c r="AE20" s="27">
        <v>14</v>
      </c>
    </row>
    <row r="21" spans="1:31" ht="23.1" customHeight="1">
      <c r="A21" s="844"/>
      <c r="B21" s="844"/>
      <c r="C21" s="844"/>
      <c r="D21" s="475"/>
      <c r="E21" s="449"/>
      <c r="F21" s="464">
        <f>(F20/E20)*-1</f>
        <v>-2.1431693989071037</v>
      </c>
      <c r="G21" s="443"/>
      <c r="H21" s="443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ht="23.1" customHeight="1">
      <c r="A22" s="844" t="s">
        <v>542</v>
      </c>
      <c r="B22" s="844"/>
      <c r="C22" s="844"/>
      <c r="D22" s="475"/>
      <c r="E22" s="449">
        <v>5162</v>
      </c>
      <c r="F22" s="443">
        <v>10821</v>
      </c>
      <c r="G22" s="443">
        <v>5068</v>
      </c>
      <c r="H22" s="443">
        <v>5813</v>
      </c>
      <c r="I22" s="27">
        <v>512</v>
      </c>
      <c r="J22" s="27">
        <v>509</v>
      </c>
      <c r="K22" s="27">
        <v>501</v>
      </c>
      <c r="L22" s="27"/>
      <c r="M22" s="27">
        <v>608</v>
      </c>
      <c r="N22" s="27">
        <v>907</v>
      </c>
      <c r="O22" s="27">
        <v>617</v>
      </c>
      <c r="P22" s="27"/>
      <c r="Q22" s="27"/>
      <c r="R22" s="27">
        <v>677</v>
      </c>
      <c r="S22" s="27">
        <v>833</v>
      </c>
      <c r="T22" s="27">
        <v>881</v>
      </c>
      <c r="U22" s="27">
        <v>663</v>
      </c>
      <c r="V22" s="27">
        <v>657</v>
      </c>
      <c r="W22" s="27">
        <v>573</v>
      </c>
      <c r="X22" s="27">
        <v>569</v>
      </c>
      <c r="Y22" s="27"/>
      <c r="Z22" s="27">
        <v>684</v>
      </c>
      <c r="AA22" s="27">
        <v>520</v>
      </c>
      <c r="AB22" s="27">
        <v>394</v>
      </c>
      <c r="AC22" s="27">
        <v>314</v>
      </c>
      <c r="AD22" s="27">
        <v>268</v>
      </c>
      <c r="AE22" s="27">
        <v>194</v>
      </c>
    </row>
    <row r="23" spans="1:31" ht="23.1" customHeight="1">
      <c r="A23" s="844"/>
      <c r="B23" s="844"/>
      <c r="C23" s="844"/>
      <c r="D23" s="475"/>
      <c r="E23" s="449"/>
      <c r="F23" s="464">
        <f>(F22/E22)*-1</f>
        <v>-2.0962805114296783</v>
      </c>
      <c r="G23" s="443"/>
      <c r="H23" s="443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23.1" customHeight="1">
      <c r="A24" s="844" t="s">
        <v>543</v>
      </c>
      <c r="B24" s="844"/>
      <c r="C24" s="844"/>
      <c r="D24" s="475"/>
      <c r="E24" s="449">
        <v>3066</v>
      </c>
      <c r="F24" s="443">
        <v>5662</v>
      </c>
      <c r="G24" s="443">
        <v>2664</v>
      </c>
      <c r="H24" s="443">
        <v>3029</v>
      </c>
      <c r="I24" s="27">
        <v>165</v>
      </c>
      <c r="J24" s="27">
        <v>179</v>
      </c>
      <c r="K24" s="27">
        <v>134</v>
      </c>
      <c r="L24" s="27"/>
      <c r="M24" s="27">
        <v>309</v>
      </c>
      <c r="N24" s="27">
        <v>615</v>
      </c>
      <c r="O24" s="27">
        <v>364</v>
      </c>
      <c r="P24" s="27"/>
      <c r="Q24" s="27"/>
      <c r="R24" s="27">
        <v>313</v>
      </c>
      <c r="S24" s="27">
        <v>323</v>
      </c>
      <c r="T24" s="27">
        <v>319</v>
      </c>
      <c r="U24" s="27">
        <v>264</v>
      </c>
      <c r="V24" s="27">
        <v>307</v>
      </c>
      <c r="W24" s="27">
        <v>326</v>
      </c>
      <c r="X24" s="27">
        <v>351</v>
      </c>
      <c r="Y24" s="27"/>
      <c r="Z24" s="27">
        <v>478</v>
      </c>
      <c r="AA24" s="27">
        <v>378</v>
      </c>
      <c r="AB24" s="27">
        <v>303</v>
      </c>
      <c r="AC24" s="27">
        <v>233</v>
      </c>
      <c r="AD24" s="27">
        <v>210</v>
      </c>
      <c r="AE24" s="27">
        <v>122</v>
      </c>
    </row>
    <row r="25" spans="1:31" ht="23.1" customHeight="1">
      <c r="A25" s="844"/>
      <c r="B25" s="844"/>
      <c r="C25" s="844"/>
      <c r="D25" s="475"/>
      <c r="E25" s="449"/>
      <c r="F25" s="464">
        <f>(F24/E24)*-1</f>
        <v>-1.8467058056099153</v>
      </c>
      <c r="G25" s="443"/>
      <c r="H25" s="443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23.1" customHeight="1">
      <c r="A26" s="844" t="s">
        <v>544</v>
      </c>
      <c r="B26" s="844"/>
      <c r="C26" s="844"/>
      <c r="D26" s="475"/>
      <c r="E26" s="449">
        <v>4121</v>
      </c>
      <c r="F26" s="443">
        <v>8289</v>
      </c>
      <c r="G26" s="443">
        <v>3719</v>
      </c>
      <c r="H26" s="443">
        <v>4448</v>
      </c>
      <c r="I26" s="27">
        <v>238</v>
      </c>
      <c r="J26" s="27">
        <v>261</v>
      </c>
      <c r="K26" s="27">
        <v>270</v>
      </c>
      <c r="L26" s="27"/>
      <c r="M26" s="27">
        <v>423</v>
      </c>
      <c r="N26" s="27">
        <v>680</v>
      </c>
      <c r="O26" s="27">
        <v>417</v>
      </c>
      <c r="P26" s="27"/>
      <c r="Q26" s="27"/>
      <c r="R26" s="27">
        <v>385</v>
      </c>
      <c r="S26" s="27">
        <v>374</v>
      </c>
      <c r="T26" s="27">
        <v>487</v>
      </c>
      <c r="U26" s="27">
        <v>436</v>
      </c>
      <c r="V26" s="27">
        <v>435</v>
      </c>
      <c r="W26" s="27">
        <v>443</v>
      </c>
      <c r="X26" s="27">
        <v>538</v>
      </c>
      <c r="Y26" s="27"/>
      <c r="Z26" s="27">
        <v>664</v>
      </c>
      <c r="AA26" s="27">
        <v>587</v>
      </c>
      <c r="AB26" s="27">
        <v>506</v>
      </c>
      <c r="AC26" s="27">
        <v>466</v>
      </c>
      <c r="AD26" s="27">
        <v>437</v>
      </c>
      <c r="AE26" s="27">
        <v>120</v>
      </c>
    </row>
    <row r="27" spans="1:31" ht="23.1" customHeight="1">
      <c r="A27" s="844"/>
      <c r="B27" s="844"/>
      <c r="C27" s="844"/>
      <c r="D27" s="475"/>
      <c r="E27" s="449"/>
      <c r="F27" s="464">
        <f>(F26/E26)*-1</f>
        <v>-2.0114049987867024</v>
      </c>
      <c r="G27" s="443"/>
      <c r="H27" s="443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23.1" customHeight="1">
      <c r="A28" s="844" t="s">
        <v>545</v>
      </c>
      <c r="B28" s="844"/>
      <c r="C28" s="844"/>
      <c r="D28" s="475"/>
      <c r="E28" s="449">
        <v>5228</v>
      </c>
      <c r="F28" s="443">
        <v>12502</v>
      </c>
      <c r="G28" s="443">
        <v>5797</v>
      </c>
      <c r="H28" s="443">
        <v>6735</v>
      </c>
      <c r="I28" s="27">
        <v>321</v>
      </c>
      <c r="J28" s="27">
        <v>329</v>
      </c>
      <c r="K28" s="27">
        <v>337</v>
      </c>
      <c r="L28" s="27"/>
      <c r="M28" s="27">
        <v>1418</v>
      </c>
      <c r="N28" s="27">
        <v>1159</v>
      </c>
      <c r="O28" s="27">
        <v>645</v>
      </c>
      <c r="P28" s="27"/>
      <c r="Q28" s="27"/>
      <c r="R28" s="27">
        <v>576</v>
      </c>
      <c r="S28" s="27">
        <v>571</v>
      </c>
      <c r="T28" s="27">
        <v>622</v>
      </c>
      <c r="U28" s="27">
        <v>571</v>
      </c>
      <c r="V28" s="27">
        <v>691</v>
      </c>
      <c r="W28" s="27">
        <v>752</v>
      </c>
      <c r="X28" s="27">
        <v>850</v>
      </c>
      <c r="Y28" s="27"/>
      <c r="Z28" s="27">
        <v>1015</v>
      </c>
      <c r="AA28" s="27">
        <v>722</v>
      </c>
      <c r="AB28" s="27">
        <v>645</v>
      </c>
      <c r="AC28" s="27">
        <v>573</v>
      </c>
      <c r="AD28" s="27">
        <v>536</v>
      </c>
      <c r="AE28" s="27">
        <v>199</v>
      </c>
    </row>
    <row r="29" spans="1:31" ht="23.1" customHeight="1">
      <c r="A29" s="844"/>
      <c r="B29" s="844"/>
      <c r="C29" s="844"/>
      <c r="D29" s="475"/>
      <c r="E29" s="449"/>
      <c r="F29" s="464">
        <f>(F28/E28)*-1</f>
        <v>-2.3913542463657231</v>
      </c>
      <c r="G29" s="443"/>
      <c r="H29" s="443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23.1" customHeight="1">
      <c r="A30" s="844" t="s">
        <v>546</v>
      </c>
      <c r="B30" s="844"/>
      <c r="C30" s="844"/>
      <c r="D30" s="475"/>
      <c r="E30" s="449">
        <v>5138</v>
      </c>
      <c r="F30" s="443">
        <v>12368</v>
      </c>
      <c r="G30" s="443">
        <v>5577</v>
      </c>
      <c r="H30" s="443">
        <v>6767</v>
      </c>
      <c r="I30" s="27">
        <v>483</v>
      </c>
      <c r="J30" s="27">
        <v>511</v>
      </c>
      <c r="K30" s="27">
        <v>521</v>
      </c>
      <c r="L30" s="27"/>
      <c r="M30" s="27">
        <v>497</v>
      </c>
      <c r="N30" s="27">
        <v>427</v>
      </c>
      <c r="O30" s="27">
        <v>554</v>
      </c>
      <c r="P30" s="27"/>
      <c r="Q30" s="27"/>
      <c r="R30" s="27">
        <v>649</v>
      </c>
      <c r="S30" s="27">
        <v>667</v>
      </c>
      <c r="T30" s="27">
        <v>823</v>
      </c>
      <c r="U30" s="27">
        <v>726</v>
      </c>
      <c r="V30" s="27">
        <v>649</v>
      </c>
      <c r="W30" s="27">
        <v>696</v>
      </c>
      <c r="X30" s="27">
        <v>855</v>
      </c>
      <c r="Y30" s="27"/>
      <c r="Z30" s="27">
        <v>1037</v>
      </c>
      <c r="AA30" s="27">
        <v>928</v>
      </c>
      <c r="AB30" s="27">
        <v>742</v>
      </c>
      <c r="AC30" s="27">
        <v>678</v>
      </c>
      <c r="AD30" s="27">
        <v>763</v>
      </c>
      <c r="AE30" s="27">
        <v>138</v>
      </c>
    </row>
    <row r="31" spans="1:31" ht="23.1" customHeight="1">
      <c r="A31" s="844"/>
      <c r="B31" s="844"/>
      <c r="C31" s="844"/>
      <c r="D31" s="475"/>
      <c r="E31" s="449"/>
      <c r="F31" s="464">
        <f>(F30/E30)*-1</f>
        <v>-2.4071623199688594</v>
      </c>
      <c r="G31" s="443"/>
      <c r="H31" s="443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ht="23.1" customHeight="1">
      <c r="A32" s="844" t="s">
        <v>547</v>
      </c>
      <c r="B32" s="844"/>
      <c r="C32" s="844"/>
      <c r="D32" s="475"/>
      <c r="E32" s="449">
        <v>3042</v>
      </c>
      <c r="F32" s="443">
        <v>7661</v>
      </c>
      <c r="G32" s="443">
        <v>3480</v>
      </c>
      <c r="H32" s="443">
        <v>4215</v>
      </c>
      <c r="I32" s="27">
        <v>280</v>
      </c>
      <c r="J32" s="27">
        <v>310</v>
      </c>
      <c r="K32" s="27">
        <v>372</v>
      </c>
      <c r="L32" s="27"/>
      <c r="M32" s="27">
        <v>373</v>
      </c>
      <c r="N32" s="27">
        <v>260</v>
      </c>
      <c r="O32" s="27">
        <v>274</v>
      </c>
      <c r="P32" s="27"/>
      <c r="Q32" s="27"/>
      <c r="R32" s="27">
        <v>364</v>
      </c>
      <c r="S32" s="27">
        <v>444</v>
      </c>
      <c r="T32" s="27">
        <v>510</v>
      </c>
      <c r="U32" s="27">
        <v>454</v>
      </c>
      <c r="V32" s="27">
        <v>424</v>
      </c>
      <c r="W32" s="27">
        <v>468</v>
      </c>
      <c r="X32" s="27">
        <v>578</v>
      </c>
      <c r="Y32" s="27"/>
      <c r="Z32" s="27">
        <v>804</v>
      </c>
      <c r="AA32" s="27">
        <v>624</v>
      </c>
      <c r="AB32" s="27">
        <v>446</v>
      </c>
      <c r="AC32" s="27">
        <v>326</v>
      </c>
      <c r="AD32" s="27">
        <v>336</v>
      </c>
      <c r="AE32" s="452">
        <v>48</v>
      </c>
    </row>
    <row r="33" spans="1:32" ht="23.1" customHeight="1">
      <c r="A33" s="844"/>
      <c r="B33" s="844"/>
      <c r="C33" s="844"/>
      <c r="D33" s="475"/>
      <c r="E33" s="449"/>
      <c r="F33" s="464">
        <f>(F32/E32)*-1</f>
        <v>-2.5184089414858644</v>
      </c>
      <c r="G33" s="443"/>
      <c r="H33" s="443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452"/>
    </row>
    <row r="34" spans="1:32" ht="23.1" customHeight="1">
      <c r="A34" s="844" t="s">
        <v>548</v>
      </c>
      <c r="B34" s="844"/>
      <c r="C34" s="844"/>
      <c r="D34" s="475"/>
      <c r="E34" s="449">
        <v>4915</v>
      </c>
      <c r="F34" s="443">
        <v>12461</v>
      </c>
      <c r="G34" s="443">
        <v>5974</v>
      </c>
      <c r="H34" s="443">
        <v>6494</v>
      </c>
      <c r="I34" s="27">
        <v>489</v>
      </c>
      <c r="J34" s="27">
        <v>490</v>
      </c>
      <c r="K34" s="27">
        <v>585</v>
      </c>
      <c r="L34" s="27"/>
      <c r="M34" s="27">
        <v>635</v>
      </c>
      <c r="N34" s="27">
        <v>670</v>
      </c>
      <c r="O34" s="27">
        <v>662</v>
      </c>
      <c r="P34" s="27"/>
      <c r="Q34" s="27"/>
      <c r="R34" s="27">
        <v>593</v>
      </c>
      <c r="S34" s="27">
        <v>695</v>
      </c>
      <c r="T34" s="27">
        <v>807</v>
      </c>
      <c r="U34" s="27">
        <v>769</v>
      </c>
      <c r="V34" s="27">
        <v>708</v>
      </c>
      <c r="W34" s="27">
        <v>763</v>
      </c>
      <c r="X34" s="27">
        <v>824</v>
      </c>
      <c r="Y34" s="27"/>
      <c r="Z34" s="27">
        <v>1006</v>
      </c>
      <c r="AA34" s="27">
        <v>801</v>
      </c>
      <c r="AB34" s="27">
        <v>723</v>
      </c>
      <c r="AC34" s="27">
        <v>601</v>
      </c>
      <c r="AD34" s="27">
        <v>526</v>
      </c>
      <c r="AE34" s="452">
        <v>121</v>
      </c>
    </row>
    <row r="35" spans="1:32" ht="23.1" customHeight="1">
      <c r="A35" s="844"/>
      <c r="B35" s="844"/>
      <c r="C35" s="844"/>
      <c r="D35" s="475"/>
      <c r="E35" s="449"/>
      <c r="F35" s="464">
        <f>(F34/E34)*-1</f>
        <v>-2.5353001017293999</v>
      </c>
      <c r="G35" s="443"/>
      <c r="H35" s="443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452"/>
    </row>
    <row r="36" spans="1:32" ht="23.1" customHeight="1">
      <c r="A36" s="844" t="s">
        <v>549</v>
      </c>
      <c r="B36" s="844"/>
      <c r="C36" s="844"/>
      <c r="D36" s="475"/>
      <c r="E36" s="449">
        <v>2322</v>
      </c>
      <c r="F36" s="443">
        <v>5232</v>
      </c>
      <c r="G36" s="443">
        <v>2368</v>
      </c>
      <c r="H36" s="443">
        <v>2848</v>
      </c>
      <c r="I36" s="27">
        <v>193</v>
      </c>
      <c r="J36" s="27">
        <v>201</v>
      </c>
      <c r="K36" s="27">
        <v>243</v>
      </c>
      <c r="L36" s="27"/>
      <c r="M36" s="27">
        <v>240</v>
      </c>
      <c r="N36" s="27">
        <v>193</v>
      </c>
      <c r="O36" s="27">
        <v>196</v>
      </c>
      <c r="P36" s="27"/>
      <c r="Q36" s="27"/>
      <c r="R36" s="27">
        <v>184</v>
      </c>
      <c r="S36" s="27">
        <v>299</v>
      </c>
      <c r="T36" s="27">
        <v>327</v>
      </c>
      <c r="U36" s="27">
        <v>340</v>
      </c>
      <c r="V36" s="27">
        <v>311</v>
      </c>
      <c r="W36" s="27">
        <v>328</v>
      </c>
      <c r="X36" s="27">
        <v>358</v>
      </c>
      <c r="Y36" s="27"/>
      <c r="Z36" s="27">
        <v>493</v>
      </c>
      <c r="AA36" s="27">
        <v>406</v>
      </c>
      <c r="AB36" s="27">
        <v>374</v>
      </c>
      <c r="AC36" s="27">
        <v>276</v>
      </c>
      <c r="AD36" s="27">
        <v>211</v>
      </c>
      <c r="AE36" s="452">
        <v>43</v>
      </c>
    </row>
    <row r="37" spans="1:32" ht="23.1" customHeight="1">
      <c r="A37" s="844"/>
      <c r="B37" s="844"/>
      <c r="C37" s="844"/>
      <c r="D37" s="475"/>
      <c r="E37" s="449"/>
      <c r="F37" s="464">
        <f>(F36/E36)*-1</f>
        <v>-2.2532299741602069</v>
      </c>
      <c r="G37" s="443"/>
      <c r="H37" s="443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452"/>
    </row>
    <row r="38" spans="1:32" ht="23.1" customHeight="1">
      <c r="A38" s="844" t="s">
        <v>550</v>
      </c>
      <c r="B38" s="844"/>
      <c r="C38" s="844"/>
      <c r="D38" s="475"/>
      <c r="E38" s="449">
        <v>3222</v>
      </c>
      <c r="F38" s="443">
        <v>7904</v>
      </c>
      <c r="G38" s="443">
        <v>3480</v>
      </c>
      <c r="H38" s="443">
        <v>4437</v>
      </c>
      <c r="I38" s="27">
        <v>251</v>
      </c>
      <c r="J38" s="27">
        <v>348</v>
      </c>
      <c r="K38" s="27">
        <v>331</v>
      </c>
      <c r="L38" s="27"/>
      <c r="M38" s="27">
        <v>329</v>
      </c>
      <c r="N38" s="27">
        <v>339</v>
      </c>
      <c r="O38" s="27">
        <v>273</v>
      </c>
      <c r="P38" s="27"/>
      <c r="Q38" s="27"/>
      <c r="R38" s="27">
        <v>321</v>
      </c>
      <c r="S38" s="27">
        <v>404</v>
      </c>
      <c r="T38" s="27">
        <v>518</v>
      </c>
      <c r="U38" s="27">
        <v>475</v>
      </c>
      <c r="V38" s="27">
        <v>390</v>
      </c>
      <c r="W38" s="27">
        <v>413</v>
      </c>
      <c r="X38" s="27">
        <v>501</v>
      </c>
      <c r="Y38" s="27"/>
      <c r="Z38" s="27">
        <v>728</v>
      </c>
      <c r="AA38" s="27">
        <v>602</v>
      </c>
      <c r="AB38" s="27">
        <v>530</v>
      </c>
      <c r="AC38" s="27">
        <v>490</v>
      </c>
      <c r="AD38" s="27">
        <v>633</v>
      </c>
      <c r="AE38" s="452">
        <v>41</v>
      </c>
    </row>
    <row r="39" spans="1:32" ht="23.1" customHeight="1">
      <c r="A39" s="844"/>
      <c r="B39" s="844"/>
      <c r="C39" s="844"/>
      <c r="D39" s="475"/>
      <c r="E39" s="449"/>
      <c r="F39" s="464">
        <f>(F38/E38)*-1</f>
        <v>-2.4531346989447549</v>
      </c>
      <c r="G39" s="443"/>
      <c r="H39" s="443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452"/>
    </row>
    <row r="40" spans="1:32" ht="23.1" customHeight="1">
      <c r="A40" s="844" t="s">
        <v>551</v>
      </c>
      <c r="B40" s="844"/>
      <c r="C40" s="844"/>
      <c r="D40" s="475"/>
      <c r="E40" s="449">
        <v>157</v>
      </c>
      <c r="F40" s="443">
        <v>340</v>
      </c>
      <c r="G40" s="443">
        <v>163</v>
      </c>
      <c r="H40" s="443">
        <v>177</v>
      </c>
      <c r="I40" s="27">
        <v>8</v>
      </c>
      <c r="J40" s="27">
        <v>5</v>
      </c>
      <c r="K40" s="27">
        <v>8</v>
      </c>
      <c r="L40" s="27"/>
      <c r="M40" s="27">
        <v>14</v>
      </c>
      <c r="N40" s="27">
        <v>24</v>
      </c>
      <c r="O40" s="27">
        <v>4</v>
      </c>
      <c r="P40" s="27"/>
      <c r="Q40" s="27"/>
      <c r="R40" s="27">
        <v>11</v>
      </c>
      <c r="S40" s="27">
        <v>15</v>
      </c>
      <c r="T40" s="27">
        <v>12</v>
      </c>
      <c r="U40" s="27">
        <v>17</v>
      </c>
      <c r="V40" s="27">
        <v>14</v>
      </c>
      <c r="W40" s="27">
        <v>24</v>
      </c>
      <c r="X40" s="27">
        <v>34</v>
      </c>
      <c r="Y40" s="27"/>
      <c r="Z40" s="27">
        <v>30</v>
      </c>
      <c r="AA40" s="27">
        <v>34</v>
      </c>
      <c r="AB40" s="27">
        <v>23</v>
      </c>
      <c r="AC40" s="27">
        <v>33</v>
      </c>
      <c r="AD40" s="27">
        <v>30</v>
      </c>
      <c r="AE40" s="452" t="s">
        <v>912</v>
      </c>
    </row>
    <row r="41" spans="1:32" ht="23.1" customHeight="1">
      <c r="A41" s="475"/>
      <c r="B41" s="475"/>
      <c r="C41" s="475"/>
      <c r="D41" s="475"/>
      <c r="E41" s="449"/>
      <c r="F41" s="465" t="s">
        <v>925</v>
      </c>
      <c r="G41" s="443"/>
      <c r="H41" s="443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452"/>
    </row>
    <row r="42" spans="1:32" ht="23.1" customHeight="1" thickBot="1">
      <c r="A42" s="843"/>
      <c r="B42" s="843"/>
      <c r="C42" s="843"/>
      <c r="D42" s="475"/>
      <c r="E42" s="466"/>
      <c r="F42" s="467"/>
      <c r="G42" s="443"/>
      <c r="H42" s="443"/>
      <c r="I42" s="443"/>
      <c r="J42" s="443"/>
      <c r="K42" s="443"/>
      <c r="L42" s="443"/>
      <c r="M42" s="443"/>
      <c r="N42" s="443"/>
      <c r="O42" s="443"/>
      <c r="P42" s="451"/>
      <c r="Q42" s="451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</row>
    <row r="43" spans="1:32" ht="23.45" customHeight="1">
      <c r="A43" s="253" t="s">
        <v>718</v>
      </c>
      <c r="B43" s="312" t="s">
        <v>532</v>
      </c>
      <c r="C43" s="312"/>
      <c r="D43" s="312"/>
      <c r="E43" s="139"/>
      <c r="F43" s="312"/>
      <c r="G43" s="367"/>
      <c r="H43" s="367"/>
      <c r="I43" s="316"/>
      <c r="J43" s="354"/>
      <c r="K43" s="355"/>
      <c r="L43" s="367"/>
      <c r="M43" s="316"/>
      <c r="N43" s="354"/>
      <c r="O43" s="354"/>
      <c r="P43" s="348"/>
      <c r="Q43" s="397"/>
      <c r="R43" s="354"/>
      <c r="S43" s="354"/>
      <c r="T43" s="354"/>
      <c r="U43" s="354"/>
      <c r="V43" s="354"/>
      <c r="W43" s="354"/>
      <c r="X43" s="355"/>
      <c r="Y43" s="367"/>
      <c r="Z43" s="316"/>
      <c r="AA43" s="354"/>
      <c r="AB43" s="354"/>
      <c r="AC43" s="354"/>
      <c r="AD43" s="355"/>
      <c r="AE43" s="367"/>
    </row>
    <row r="44" spans="1:32" ht="23.25" customHeight="1">
      <c r="A44" s="140" t="s">
        <v>718</v>
      </c>
      <c r="B44" s="385" t="s">
        <v>1010</v>
      </c>
      <c r="E44" s="313"/>
      <c r="I44" s="845">
        <f>SUM(I5:K5)</f>
        <v>13396</v>
      </c>
      <c r="J44" s="845"/>
      <c r="K44" s="845"/>
      <c r="L44" s="381"/>
      <c r="M44" s="845">
        <f>SUM(M5:X5)</f>
        <v>68889</v>
      </c>
      <c r="N44" s="845"/>
      <c r="O44" s="845"/>
      <c r="P44" s="845"/>
      <c r="Q44" s="845"/>
      <c r="R44" s="845"/>
      <c r="S44" s="845"/>
      <c r="T44" s="845"/>
      <c r="U44" s="845"/>
      <c r="V44" s="845"/>
      <c r="W44" s="845"/>
      <c r="X44" s="845"/>
      <c r="Y44" s="381"/>
      <c r="Z44" s="845">
        <f>SUM(Z5:AD5)</f>
        <v>38250</v>
      </c>
      <c r="AA44" s="845"/>
      <c r="AB44" s="845"/>
      <c r="AC44" s="845"/>
      <c r="AD44" s="550"/>
    </row>
    <row r="45" spans="1:32" ht="18" customHeight="1">
      <c r="I45" s="846" t="s">
        <v>286</v>
      </c>
      <c r="J45" s="846"/>
      <c r="K45" s="846"/>
      <c r="L45" s="382"/>
      <c r="M45" s="846" t="s">
        <v>528</v>
      </c>
      <c r="N45" s="846"/>
      <c r="O45" s="846"/>
      <c r="P45" s="846"/>
      <c r="Q45" s="846"/>
      <c r="R45" s="846"/>
      <c r="S45" s="846"/>
      <c r="T45" s="846"/>
      <c r="U45" s="846"/>
      <c r="V45" s="846"/>
      <c r="W45" s="846"/>
      <c r="X45" s="846"/>
      <c r="Y45" s="382"/>
      <c r="Z45" s="846" t="s">
        <v>283</v>
      </c>
      <c r="AA45" s="846"/>
      <c r="AB45" s="846"/>
      <c r="AC45" s="846"/>
      <c r="AD45" s="550"/>
    </row>
    <row r="46" spans="1:32" ht="20.100000000000001" customHeight="1">
      <c r="AB46" s="582" t="s">
        <v>901</v>
      </c>
      <c r="AC46" s="696"/>
      <c r="AD46" s="696"/>
      <c r="AE46" s="696"/>
    </row>
    <row r="47" spans="1:32" ht="20.100000000000001" customHeight="1">
      <c r="AB47" s="360"/>
      <c r="AC47" s="259" t="s">
        <v>929</v>
      </c>
      <c r="AD47" s="259"/>
      <c r="AE47" s="259"/>
      <c r="AF47" s="324"/>
    </row>
  </sheetData>
  <mergeCells count="52">
    <mergeCell ref="A31:C31"/>
    <mergeCell ref="A38:C38"/>
    <mergeCell ref="R1:AE1"/>
    <mergeCell ref="F3:H3"/>
    <mergeCell ref="E3:E4"/>
    <mergeCell ref="I3:O3"/>
    <mergeCell ref="AD2:AE2"/>
    <mergeCell ref="R3:AE3"/>
    <mergeCell ref="A10:C10"/>
    <mergeCell ref="A14:C14"/>
    <mergeCell ref="A15:C15"/>
    <mergeCell ref="A20:C20"/>
    <mergeCell ref="A21:C21"/>
    <mergeCell ref="A8:C8"/>
    <mergeCell ref="A9:C9"/>
    <mergeCell ref="A7:C7"/>
    <mergeCell ref="A3:D4"/>
    <mergeCell ref="A5:D5"/>
    <mergeCell ref="A6:C6"/>
    <mergeCell ref="A11:C11"/>
    <mergeCell ref="A12:C12"/>
    <mergeCell ref="A39:C39"/>
    <mergeCell ref="AB46:AE46"/>
    <mergeCell ref="I44:K44"/>
    <mergeCell ref="M44:X44"/>
    <mergeCell ref="M45:X45"/>
    <mergeCell ref="I45:K45"/>
    <mergeCell ref="Z44:AD44"/>
    <mergeCell ref="Z45:AD45"/>
    <mergeCell ref="A13:C13"/>
    <mergeCell ref="A26:C26"/>
    <mergeCell ref="A27:C27"/>
    <mergeCell ref="A22:C22"/>
    <mergeCell ref="A19:C19"/>
    <mergeCell ref="A23:C23"/>
    <mergeCell ref="A30:C30"/>
    <mergeCell ref="A1:P1"/>
    <mergeCell ref="A42:C42"/>
    <mergeCell ref="A17:C17"/>
    <mergeCell ref="A16:C16"/>
    <mergeCell ref="A18:C18"/>
    <mergeCell ref="A37:C37"/>
    <mergeCell ref="A28:C28"/>
    <mergeCell ref="A29:C29"/>
    <mergeCell ref="A33:C33"/>
    <mergeCell ref="A32:C32"/>
    <mergeCell ref="A40:C40"/>
    <mergeCell ref="A24:C24"/>
    <mergeCell ref="A25:C25"/>
    <mergeCell ref="A35:C35"/>
    <mergeCell ref="A36:C36"/>
    <mergeCell ref="A34:C34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0" firstPageNumber="20" orientation="portrait" useFirstPageNumber="1" r:id="rId1"/>
  <headerFooter scaleWithDoc="0" alignWithMargins="0">
    <oddFooter>&amp;C&amp;P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見出し</vt:lpstr>
      <vt:lpstr>1.2</vt:lpstr>
      <vt:lpstr>3.4</vt:lpstr>
      <vt:lpstr>5.6</vt:lpstr>
      <vt:lpstr>7</vt:lpstr>
      <vt:lpstr>8</vt:lpstr>
      <vt:lpstr>9(1)～(2)</vt:lpstr>
      <vt:lpstr>9(3)～(4)，10</vt:lpstr>
      <vt:lpstr>11</vt:lpstr>
      <vt:lpstr>12</vt:lpstr>
      <vt:lpstr>13</vt:lpstr>
      <vt:lpstr>'1.2'!Print_Area</vt:lpstr>
      <vt:lpstr>'11'!Print_Area</vt:lpstr>
      <vt:lpstr>'12'!Print_Area</vt:lpstr>
      <vt:lpstr>'13'!Print_Area</vt:lpstr>
      <vt:lpstr>'5.6'!Print_Area</vt:lpstr>
      <vt:lpstr>'7'!Print_Area</vt:lpstr>
      <vt:lpstr>'8'!Print_Area</vt:lpstr>
      <vt:lpstr>'9(3)～(4)，10'!Print_Area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2021-03-26T02:24:30Z</cp:lastPrinted>
  <dcterms:created xsi:type="dcterms:W3CDTF">2000-12-26T04:22:56Z</dcterms:created>
  <dcterms:modified xsi:type="dcterms:W3CDTF">2021-04-09T02:01:33Z</dcterms:modified>
</cp:coreProperties>
</file>